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<sst xmlns="http://schemas.openxmlformats.org/spreadsheetml/2006/main" count="299" uniqueCount="205">
  <si>
    <t>Arbourthorne</t>
  </si>
  <si>
    <t>Chris Tutt</t>
  </si>
  <si>
    <t>LibDem</t>
  </si>
  <si>
    <t>Labour</t>
  </si>
  <si>
    <t>Conservative</t>
  </si>
  <si>
    <t>Green</t>
  </si>
  <si>
    <t>BNP</t>
  </si>
  <si>
    <t>Beighton</t>
  </si>
  <si>
    <t>Tasadique Mohammed</t>
  </si>
  <si>
    <t>Birley</t>
  </si>
  <si>
    <t>Broomhill</t>
  </si>
  <si>
    <t>Burngreave</t>
  </si>
  <si>
    <t>Barbara Masters</t>
  </si>
  <si>
    <t>Central</t>
  </si>
  <si>
    <t>Mohammed Azim</t>
  </si>
  <si>
    <t>Crookes</t>
  </si>
  <si>
    <t>Darnall</t>
  </si>
  <si>
    <t>UKIP</t>
  </si>
  <si>
    <t>Dore &amp; Totley</t>
  </si>
  <si>
    <t>East Ecclesfield</t>
  </si>
  <si>
    <t>Ecclesall</t>
  </si>
  <si>
    <t>Firth Park</t>
  </si>
  <si>
    <t>Fulwood</t>
  </si>
  <si>
    <t>Gleadless Valley</t>
  </si>
  <si>
    <t>John Bowden</t>
  </si>
  <si>
    <t>Graves Park</t>
  </si>
  <si>
    <t>Hillsborough</t>
  </si>
  <si>
    <t>Manor &amp; Castle</t>
  </si>
  <si>
    <t>Mosborough</t>
  </si>
  <si>
    <t>Nether Edge</t>
  </si>
  <si>
    <t>Richmond</t>
  </si>
  <si>
    <t>Shiregreen &amp; Brightside</t>
  </si>
  <si>
    <t>Southey</t>
  </si>
  <si>
    <t>Stannington</t>
  </si>
  <si>
    <t>Stocksbridge &amp; Upper Don</t>
  </si>
  <si>
    <t>Walkley</t>
  </si>
  <si>
    <t>Jim Bamford</t>
  </si>
  <si>
    <t>West Ecclesfield</t>
  </si>
  <si>
    <t>Woodhouse</t>
  </si>
  <si>
    <t>Independent</t>
  </si>
  <si>
    <t>Beauchief &amp; Greenhill</t>
  </si>
  <si>
    <t>Number of candidates</t>
  </si>
  <si>
    <t>Candidate</t>
  </si>
  <si>
    <t>Votes</t>
  </si>
  <si>
    <t>Share</t>
  </si>
  <si>
    <t>TURNOUT</t>
  </si>
  <si>
    <t>TOTAL</t>
  </si>
  <si>
    <t>ELECTORATE</t>
  </si>
  <si>
    <t>Swing from Labour</t>
  </si>
  <si>
    <t>Swing from LibDem</t>
  </si>
  <si>
    <t>Swing from Conservative</t>
  </si>
  <si>
    <t>Swing from Green</t>
  </si>
  <si>
    <t>Total votes cast</t>
  </si>
  <si>
    <t>BALLOTS</t>
  </si>
  <si>
    <t>UNUSED</t>
  </si>
  <si>
    <t>Total vote share cast</t>
  </si>
  <si>
    <t>Peter Smith</t>
  </si>
  <si>
    <t>John Beatson</t>
  </si>
  <si>
    <t>Others</t>
  </si>
  <si>
    <t>Michelle Grant</t>
  </si>
  <si>
    <t>David Hayes</t>
  </si>
  <si>
    <t>Shirley Clayton</t>
  </si>
  <si>
    <t>Andrew Brandram</t>
  </si>
  <si>
    <t>Gordon Millward</t>
  </si>
  <si>
    <t>Francis Plunkett</t>
  </si>
  <si>
    <t>Michael Ginn</t>
  </si>
  <si>
    <t>Robert Cole</t>
  </si>
  <si>
    <t>Russell Cutts</t>
  </si>
  <si>
    <t>Chris Sissons</t>
  </si>
  <si>
    <t>Mohammad Maroof</t>
  </si>
  <si>
    <t>Julian Briggs</t>
  </si>
  <si>
    <t>Anne Corke</t>
  </si>
  <si>
    <t>Julie White</t>
  </si>
  <si>
    <t>Charlotte Arnott</t>
  </si>
  <si>
    <t>James Laurie</t>
  </si>
  <si>
    <t>Neil Cleeveley</t>
  </si>
  <si>
    <t>Paul Rymill</t>
  </si>
  <si>
    <t>Trevor Grant</t>
  </si>
  <si>
    <t>Rita Wilcock</t>
  </si>
  <si>
    <t>Pauline Arnott</t>
  </si>
  <si>
    <t>Chris McMahon</t>
  </si>
  <si>
    <t>Christina Stark</t>
  </si>
  <si>
    <t>Graham Wroe</t>
  </si>
  <si>
    <t>Rosita Malandrinos</t>
  </si>
  <si>
    <t>Mervyn Smith</t>
  </si>
  <si>
    <t>Ian Fey</t>
  </si>
  <si>
    <t>Eamonn Ward</t>
  </si>
  <si>
    <t>Jennyfer Barnard</t>
  </si>
  <si>
    <t>Robert McIlveen</t>
  </si>
  <si>
    <t>Matthew Dixon</t>
  </si>
  <si>
    <t>Angela Roberts</t>
  </si>
  <si>
    <t>Kathryn Aston</t>
  </si>
  <si>
    <t>Laurence Hayward</t>
  </si>
  <si>
    <t>Jonathan Arnott</t>
  </si>
  <si>
    <t>MAJORITY</t>
  </si>
  <si>
    <t>LD-Con</t>
  </si>
  <si>
    <t>LD-Lab</t>
  </si>
  <si>
    <t>Lab-LD</t>
  </si>
  <si>
    <t>Lab-BNP</t>
  </si>
  <si>
    <t>Lab-Con</t>
  </si>
  <si>
    <t>LD-Grn</t>
  </si>
  <si>
    <t>Lab-Res</t>
  </si>
  <si>
    <t>Grn-Lab</t>
  </si>
  <si>
    <t>Robert Cowbury</t>
  </si>
  <si>
    <t>Louise McCann</t>
  </si>
  <si>
    <t>Tracey Williams</t>
  </si>
  <si>
    <t>Ben Curran</t>
  </si>
  <si>
    <t>Paul Scriven</t>
  </si>
  <si>
    <t>Brian Holmes</t>
  </si>
  <si>
    <t>Misbah Chowdhury</t>
  </si>
  <si>
    <t>Colin Ross</t>
  </si>
  <si>
    <t>Pat Fox</t>
  </si>
  <si>
    <t>Sylvia Dunkley</t>
  </si>
  <si>
    <t>Philip Morris</t>
  </si>
  <si>
    <t>John Knight</t>
  </si>
  <si>
    <t>Frank Taylor</t>
  </si>
  <si>
    <t>Peter Moore</t>
  </si>
  <si>
    <t>Joe Taylor</t>
  </si>
  <si>
    <t>Dave Croft</t>
  </si>
  <si>
    <t>Gail Smith</t>
  </si>
  <si>
    <t>Ali Qadar</t>
  </si>
  <si>
    <t>Anders Hanson</t>
  </si>
  <si>
    <t>Arthur Dunworth</t>
  </si>
  <si>
    <t>Jack Clarkson</t>
  </si>
  <si>
    <t>Diane Leek</t>
  </si>
  <si>
    <t>Kath Chadwick</t>
  </si>
  <si>
    <t>Chris Bingham</t>
  </si>
  <si>
    <t>Julie Dore</t>
  </si>
  <si>
    <t>Ian Saunders</t>
  </si>
  <si>
    <t>Bryan Lodge</t>
  </si>
  <si>
    <t>Zoe Sykes</t>
  </si>
  <si>
    <t>Jackie Drayton</t>
  </si>
  <si>
    <t>Qurban Hussain</t>
  </si>
  <si>
    <t>Mary Lea</t>
  </si>
  <si>
    <t>Javed Khan</t>
  </si>
  <si>
    <t>Angela Weatherall</t>
  </si>
  <si>
    <t>Jack Scott</t>
  </si>
  <si>
    <t>Joan Barton</t>
  </si>
  <si>
    <t>Isobel Bowler</t>
  </si>
  <si>
    <t>Terry Fox</t>
  </si>
  <si>
    <t>Bob Pemberton</t>
  </si>
  <si>
    <t>Robert Macdonald</t>
  </si>
  <si>
    <t>Pat Midgley</t>
  </si>
  <si>
    <t>Sarah Cullen</t>
  </si>
  <si>
    <t>Mike Peat</t>
  </si>
  <si>
    <t>Mohammed Hafiz</t>
  </si>
  <si>
    <t>Martin Lawton</t>
  </si>
  <si>
    <t>Lyn Rooney</t>
  </si>
  <si>
    <t>Jane Bird</t>
  </si>
  <si>
    <t>Tony Damms</t>
  </si>
  <si>
    <t>Alf Meade</t>
  </si>
  <si>
    <t>Veronica Hardstaff</t>
  </si>
  <si>
    <t>Max Telfer</t>
  </si>
  <si>
    <t>Marjorie Barker</t>
  </si>
  <si>
    <t>Rashid Zaman</t>
  </si>
  <si>
    <t>June Ledbury</t>
  </si>
  <si>
    <t>Bob Sheridan</t>
  </si>
  <si>
    <t>Anne Smith</t>
  </si>
  <si>
    <t>Paula Mayfield</t>
  </si>
  <si>
    <t>Michael Young</t>
  </si>
  <si>
    <t>Alan Ryder</t>
  </si>
  <si>
    <t>Jenny Grant</t>
  </si>
  <si>
    <t>Neil Everest</t>
  </si>
  <si>
    <t>Eve Millward</t>
  </si>
  <si>
    <t>Margaret Pigott</t>
  </si>
  <si>
    <t>Maureen Neill</t>
  </si>
  <si>
    <t>Eric Kirby</t>
  </si>
  <si>
    <t>Andrew Lee</t>
  </si>
  <si>
    <t>George Ledbury</t>
  </si>
  <si>
    <t>Rob Murphy</t>
  </si>
  <si>
    <t>Mia Safir</t>
  </si>
  <si>
    <t>Jason Leman</t>
  </si>
  <si>
    <t>Jonathan Cook</t>
  </si>
  <si>
    <t>Stephen Hitchens</t>
  </si>
  <si>
    <t>Garath Roberts</t>
  </si>
  <si>
    <t>Richard Roper</t>
  </si>
  <si>
    <t>Anwen Fryer</t>
  </si>
  <si>
    <t>Steve Brady</t>
  </si>
  <si>
    <t>Gemma Lock</t>
  </si>
  <si>
    <t>Martin Bradshaw</t>
  </si>
  <si>
    <t>Jim Wilson</t>
  </si>
  <si>
    <t>John Grant</t>
  </si>
  <si>
    <t>Shirley Collins</t>
  </si>
  <si>
    <t>Michael Smith</t>
  </si>
  <si>
    <t>Eric Collins</t>
  </si>
  <si>
    <t>Tracey Smith</t>
  </si>
  <si>
    <t>John Sheldon</t>
  </si>
  <si>
    <t>Martin Stevens</t>
  </si>
  <si>
    <t>Malcolm Woodhead</t>
  </si>
  <si>
    <t>Pat Sullivan</t>
  </si>
  <si>
    <t>Jeffrey Shaw</t>
  </si>
  <si>
    <t>Les Arnott</t>
  </si>
  <si>
    <t>Jenny Ruchat</t>
  </si>
  <si>
    <t>Left:Maxine Bowler</t>
  </si>
  <si>
    <t>Ind:Barbara Noack</t>
  </si>
  <si>
    <t>Soc:Alan Munro</t>
  </si>
  <si>
    <t>Ind:Glynn Tipper</t>
  </si>
  <si>
    <t>Ind:Martin Davis</t>
  </si>
  <si>
    <t>Mosborough 1</t>
  </si>
  <si>
    <t>Mosborough 2</t>
  </si>
  <si>
    <t>Richmond 1</t>
  </si>
  <si>
    <t>Richmond 2</t>
  </si>
  <si>
    <t>Sheffield 2007 Total</t>
  </si>
  <si>
    <t>Change since 2007</t>
  </si>
  <si>
    <t>Sheffield City Council Election 01-May-2008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</si>
</sst>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Fill="1" applyBorder="1" applyAlignment="1">
      <alignment/>
    </xf>
    <xf numFmtId="17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2" fontId="2" fillId="0" borderId="3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6" xfId="0" applyNumberFormat="1" applyFont="1" applyBorder="1" applyAlignment="1">
      <alignment/>
    </xf>
    <xf numFmtId="0" fontId="1" fillId="0" borderId="12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172" fontId="2" fillId="0" borderId="8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6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2" bestFit="1" customWidth="1"/>
    <col min="2" max="2" width="16.421875" style="2" bestFit="1" customWidth="1"/>
    <col min="3" max="3" width="6.57421875" style="2" customWidth="1"/>
    <col min="4" max="4" width="6.28125" style="2" bestFit="1" customWidth="1"/>
    <col min="5" max="5" width="18.7109375" style="2" bestFit="1" customWidth="1"/>
    <col min="6" max="6" width="6.140625" style="2" bestFit="1" customWidth="1"/>
    <col min="7" max="7" width="7.140625" style="2" customWidth="1"/>
    <col min="8" max="8" width="18.140625" style="2" bestFit="1" customWidth="1"/>
    <col min="9" max="9" width="5.7109375" style="2" bestFit="1" customWidth="1"/>
    <col min="10" max="10" width="5.7109375" style="2" customWidth="1"/>
    <col min="11" max="11" width="14.00390625" style="2" bestFit="1" customWidth="1"/>
    <col min="12" max="12" width="5.7109375" style="2" bestFit="1" customWidth="1"/>
    <col min="13" max="13" width="5.7109375" style="2" customWidth="1"/>
    <col min="14" max="14" width="13.7109375" style="2" customWidth="1"/>
    <col min="15" max="15" width="5.7109375" style="2" bestFit="1" customWidth="1"/>
    <col min="16" max="16" width="5.7109375" style="2" customWidth="1"/>
    <col min="17" max="17" width="12.00390625" style="2" bestFit="1" customWidth="1"/>
    <col min="18" max="18" width="5.7109375" style="2" bestFit="1" customWidth="1"/>
    <col min="19" max="19" width="5.7109375" style="2" customWidth="1"/>
    <col min="20" max="20" width="14.00390625" style="2" customWidth="1"/>
    <col min="21" max="21" width="5.7109375" style="2" bestFit="1" customWidth="1"/>
    <col min="22" max="22" width="5.57421875" style="2" bestFit="1" customWidth="1"/>
    <col min="23" max="23" width="5.7109375" style="2" bestFit="1" customWidth="1"/>
    <col min="24" max="25" width="6.28125" style="2" customWidth="1"/>
    <col min="26" max="26" width="8.28125" style="2" bestFit="1" customWidth="1"/>
    <col min="27" max="27" width="8.140625" style="2" bestFit="1" customWidth="1"/>
    <col min="28" max="28" width="11.00390625" style="2" bestFit="1" customWidth="1"/>
    <col min="29" max="30" width="6.28125" style="2" customWidth="1"/>
    <col min="31" max="31" width="7.140625" style="2" customWidth="1"/>
    <col min="32" max="16384" width="9.140625" style="2" customWidth="1"/>
  </cols>
  <sheetData>
    <row r="1" spans="1:31" ht="12.75">
      <c r="A1" s="48" t="s">
        <v>204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3" spans="1:31" ht="12.75">
      <c r="A3" s="1"/>
      <c r="B3" s="50" t="s">
        <v>2</v>
      </c>
      <c r="C3" s="51"/>
      <c r="D3" s="52"/>
      <c r="E3" s="50" t="s">
        <v>3</v>
      </c>
      <c r="F3" s="53"/>
      <c r="G3" s="52"/>
      <c r="H3" s="50" t="s">
        <v>4</v>
      </c>
      <c r="I3" s="53"/>
      <c r="J3" s="52"/>
      <c r="K3" s="50" t="s">
        <v>5</v>
      </c>
      <c r="L3" s="53"/>
      <c r="M3" s="52"/>
      <c r="N3" s="50" t="s">
        <v>6</v>
      </c>
      <c r="O3" s="53"/>
      <c r="P3" s="52"/>
      <c r="Q3" s="50" t="s">
        <v>17</v>
      </c>
      <c r="R3" s="53"/>
      <c r="S3" s="52"/>
      <c r="T3" s="50" t="s">
        <v>58</v>
      </c>
      <c r="U3" s="51"/>
      <c r="V3" s="52"/>
      <c r="W3" s="54" t="s">
        <v>54</v>
      </c>
      <c r="X3" s="58"/>
      <c r="Y3" s="15" t="s">
        <v>46</v>
      </c>
      <c r="Z3" s="15" t="s">
        <v>53</v>
      </c>
      <c r="AA3" s="15" t="s">
        <v>45</v>
      </c>
      <c r="AB3" s="15" t="s">
        <v>47</v>
      </c>
      <c r="AC3" s="54" t="s">
        <v>94</v>
      </c>
      <c r="AD3" s="55"/>
      <c r="AE3" s="56"/>
    </row>
    <row r="4" spans="1:31" ht="11.25">
      <c r="A4" s="3"/>
      <c r="B4" s="16" t="s">
        <v>42</v>
      </c>
      <c r="C4" s="17" t="s">
        <v>43</v>
      </c>
      <c r="D4" s="11" t="s">
        <v>44</v>
      </c>
      <c r="E4" s="16" t="s">
        <v>42</v>
      </c>
      <c r="F4" s="17" t="s">
        <v>43</v>
      </c>
      <c r="G4" s="11" t="s">
        <v>44</v>
      </c>
      <c r="H4" s="16" t="s">
        <v>4</v>
      </c>
      <c r="I4" s="17" t="s">
        <v>43</v>
      </c>
      <c r="J4" s="11" t="s">
        <v>44</v>
      </c>
      <c r="K4" s="16" t="s">
        <v>42</v>
      </c>
      <c r="L4" s="17" t="s">
        <v>43</v>
      </c>
      <c r="M4" s="11" t="s">
        <v>44</v>
      </c>
      <c r="N4" s="16" t="s">
        <v>42</v>
      </c>
      <c r="O4" s="17" t="s">
        <v>43</v>
      </c>
      <c r="P4" s="11" t="s">
        <v>44</v>
      </c>
      <c r="Q4" s="16" t="s">
        <v>42</v>
      </c>
      <c r="R4" s="17" t="s">
        <v>43</v>
      </c>
      <c r="S4" s="11" t="s">
        <v>44</v>
      </c>
      <c r="T4" s="16" t="s">
        <v>42</v>
      </c>
      <c r="U4" s="17" t="s">
        <v>43</v>
      </c>
      <c r="V4" s="11" t="s">
        <v>44</v>
      </c>
      <c r="W4" s="16" t="s">
        <v>43</v>
      </c>
      <c r="X4" s="17" t="s">
        <v>44</v>
      </c>
      <c r="Y4" s="6"/>
      <c r="Z4" s="6"/>
      <c r="AA4" s="6"/>
      <c r="AB4" s="6"/>
      <c r="AC4" s="43"/>
      <c r="AD4" s="33"/>
      <c r="AE4" s="14"/>
    </row>
    <row r="5" spans="1:31" ht="11.25">
      <c r="A5" s="4" t="s">
        <v>0</v>
      </c>
      <c r="B5" s="5" t="s">
        <v>103</v>
      </c>
      <c r="C5" s="5">
        <v>1094</v>
      </c>
      <c r="D5" s="10">
        <f aca="true" t="shared" si="0" ref="D5:D16">C5/Y5</f>
        <v>0.2825413223140496</v>
      </c>
      <c r="E5" s="4" t="s">
        <v>127</v>
      </c>
      <c r="F5" s="5">
        <v>1606</v>
      </c>
      <c r="G5" s="10">
        <f aca="true" t="shared" si="1" ref="G5:G16">F5/Y5</f>
        <v>0.4147727272727273</v>
      </c>
      <c r="H5" s="5" t="s">
        <v>56</v>
      </c>
      <c r="I5" s="5">
        <v>727</v>
      </c>
      <c r="J5" s="10">
        <f aca="true" t="shared" si="2" ref="J5:J16">I5/Y5</f>
        <v>0.1877582644628099</v>
      </c>
      <c r="K5" s="5" t="s">
        <v>87</v>
      </c>
      <c r="L5" s="5">
        <v>445</v>
      </c>
      <c r="M5" s="10">
        <f>L5/Y5</f>
        <v>0.11492768595041322</v>
      </c>
      <c r="N5" s="5"/>
      <c r="O5" s="5"/>
      <c r="P5" s="10"/>
      <c r="Q5" s="5"/>
      <c r="R5" s="5"/>
      <c r="S5" s="10"/>
      <c r="T5" s="5"/>
      <c r="U5" s="5"/>
      <c r="V5" s="10"/>
      <c r="W5" s="34">
        <f aca="true" t="shared" si="3" ref="W5:W34">Z5-Y5</f>
        <v>20</v>
      </c>
      <c r="X5" s="10">
        <f>W5/Y5</f>
        <v>0.005165289256198347</v>
      </c>
      <c r="Y5" s="34">
        <f>C5+F5+I5+L5+O5+R5+U5</f>
        <v>3872</v>
      </c>
      <c r="Z5" s="34">
        <v>3892</v>
      </c>
      <c r="AA5" s="10">
        <f aca="true" t="shared" si="4" ref="AA5:AA34">Z5/AB5</f>
        <v>0.32046109510086457</v>
      </c>
      <c r="AB5" s="13">
        <v>12145</v>
      </c>
      <c r="AC5" s="9">
        <f>F5-C5</f>
        <v>512</v>
      </c>
      <c r="AD5" s="18">
        <f>AC5/Y5</f>
        <v>0.1322314049586777</v>
      </c>
      <c r="AE5" s="13" t="s">
        <v>97</v>
      </c>
    </row>
    <row r="6" spans="1:31" ht="11.25">
      <c r="A6" s="4" t="s">
        <v>40</v>
      </c>
      <c r="B6" s="4" t="s">
        <v>104</v>
      </c>
      <c r="C6" s="5">
        <v>2096</v>
      </c>
      <c r="D6" s="10">
        <f t="shared" si="0"/>
        <v>0.39636913767019666</v>
      </c>
      <c r="E6" s="5" t="s">
        <v>75</v>
      </c>
      <c r="F6" s="5">
        <v>1451</v>
      </c>
      <c r="G6" s="10">
        <f t="shared" si="1"/>
        <v>0.27439485627836613</v>
      </c>
      <c r="H6" s="5" t="s">
        <v>59</v>
      </c>
      <c r="I6" s="5">
        <v>941</v>
      </c>
      <c r="J6" s="10">
        <f t="shared" si="2"/>
        <v>0.1779500756429652</v>
      </c>
      <c r="K6" s="5" t="s">
        <v>60</v>
      </c>
      <c r="L6" s="5">
        <v>275</v>
      </c>
      <c r="M6" s="10">
        <f>L6/Y6</f>
        <v>0.052004538577912256</v>
      </c>
      <c r="N6" s="5" t="s">
        <v>57</v>
      </c>
      <c r="O6" s="5">
        <v>525</v>
      </c>
      <c r="P6" s="10">
        <f>O6/Y6</f>
        <v>0.09928139183055976</v>
      </c>
      <c r="Q6" s="5"/>
      <c r="R6" s="5"/>
      <c r="S6" s="10"/>
      <c r="T6" s="5"/>
      <c r="U6" s="5"/>
      <c r="V6" s="10"/>
      <c r="W6" s="34">
        <f t="shared" si="3"/>
        <v>11</v>
      </c>
      <c r="X6" s="10">
        <f aca="true" t="shared" si="5" ref="X6:X34">W6/Y6</f>
        <v>0.00208018154311649</v>
      </c>
      <c r="Y6" s="34">
        <f aca="true" t="shared" si="6" ref="Y6:Y34">C6+F6+I6+L6+O6+R6+U6</f>
        <v>5288</v>
      </c>
      <c r="Z6" s="34">
        <v>5299</v>
      </c>
      <c r="AA6" s="10">
        <f t="shared" si="4"/>
        <v>0.3896323529411765</v>
      </c>
      <c r="AB6" s="13">
        <v>13600</v>
      </c>
      <c r="AC6" s="9">
        <f>C6-F6</f>
        <v>645</v>
      </c>
      <c r="AD6" s="18">
        <f aca="true" t="shared" si="7" ref="AD6:AD16">AC6/Y6</f>
        <v>0.12197428139183056</v>
      </c>
      <c r="AE6" s="13" t="s">
        <v>96</v>
      </c>
    </row>
    <row r="7" spans="1:31" ht="11.25">
      <c r="A7" s="4" t="s">
        <v>7</v>
      </c>
      <c r="B7" s="5" t="s">
        <v>105</v>
      </c>
      <c r="C7" s="5">
        <v>746</v>
      </c>
      <c r="D7" s="10">
        <f t="shared" si="0"/>
        <v>0.18520357497517378</v>
      </c>
      <c r="E7" s="4" t="s">
        <v>128</v>
      </c>
      <c r="F7" s="5">
        <v>1730</v>
      </c>
      <c r="G7" s="10">
        <f t="shared" si="1"/>
        <v>0.429493545183714</v>
      </c>
      <c r="H7" s="5" t="s">
        <v>61</v>
      </c>
      <c r="I7" s="5">
        <v>1234</v>
      </c>
      <c r="J7" s="10">
        <f t="shared" si="2"/>
        <v>0.30635551142005957</v>
      </c>
      <c r="K7" s="5" t="s">
        <v>62</v>
      </c>
      <c r="L7" s="5">
        <v>318</v>
      </c>
      <c r="M7" s="10">
        <f aca="true" t="shared" si="8" ref="M7:M34">L7/Y7</f>
        <v>0.07894736842105263</v>
      </c>
      <c r="N7" s="5"/>
      <c r="O7" s="5"/>
      <c r="P7" s="10"/>
      <c r="Q7" s="5"/>
      <c r="R7" s="5"/>
      <c r="S7" s="10"/>
      <c r="T7" s="5"/>
      <c r="U7" s="5"/>
      <c r="V7" s="10"/>
      <c r="W7" s="34">
        <f t="shared" si="3"/>
        <v>13</v>
      </c>
      <c r="X7" s="10">
        <f t="shared" si="5"/>
        <v>0.003227408142999007</v>
      </c>
      <c r="Y7" s="34">
        <f t="shared" si="6"/>
        <v>4028</v>
      </c>
      <c r="Z7" s="34">
        <v>4041</v>
      </c>
      <c r="AA7" s="10">
        <f t="shared" si="4"/>
        <v>0.30713688530820094</v>
      </c>
      <c r="AB7" s="13">
        <v>13157</v>
      </c>
      <c r="AC7" s="9">
        <f>F7-I7</f>
        <v>496</v>
      </c>
      <c r="AD7" s="18">
        <f t="shared" si="7"/>
        <v>0.12313803376365443</v>
      </c>
      <c r="AE7" s="13" t="s">
        <v>99</v>
      </c>
    </row>
    <row r="8" spans="1:31" ht="11.25">
      <c r="A8" s="4" t="s">
        <v>9</v>
      </c>
      <c r="B8" s="5" t="s">
        <v>106</v>
      </c>
      <c r="C8" s="5">
        <v>952</v>
      </c>
      <c r="D8" s="10">
        <f t="shared" si="0"/>
        <v>0.21849896717925177</v>
      </c>
      <c r="E8" s="4" t="s">
        <v>129</v>
      </c>
      <c r="F8" s="5">
        <v>2095</v>
      </c>
      <c r="G8" s="10">
        <f t="shared" si="1"/>
        <v>0.4808354372274501</v>
      </c>
      <c r="H8" s="5" t="s">
        <v>63</v>
      </c>
      <c r="I8" s="5">
        <v>872</v>
      </c>
      <c r="J8" s="10">
        <f t="shared" si="2"/>
        <v>0.20013770943309617</v>
      </c>
      <c r="K8" s="5" t="s">
        <v>64</v>
      </c>
      <c r="L8" s="5">
        <v>438</v>
      </c>
      <c r="M8" s="10">
        <f t="shared" si="8"/>
        <v>0.10052788616020197</v>
      </c>
      <c r="N8" s="5"/>
      <c r="O8" s="5"/>
      <c r="P8" s="10"/>
      <c r="Q8" s="5"/>
      <c r="R8" s="5"/>
      <c r="S8" s="10"/>
      <c r="T8" s="5"/>
      <c r="U8" s="5"/>
      <c r="V8" s="10"/>
      <c r="W8" s="34">
        <f t="shared" si="3"/>
        <v>25</v>
      </c>
      <c r="X8" s="10">
        <f t="shared" si="5"/>
        <v>0.005737893045673629</v>
      </c>
      <c r="Y8" s="34">
        <f t="shared" si="6"/>
        <v>4357</v>
      </c>
      <c r="Z8" s="34">
        <v>4382</v>
      </c>
      <c r="AA8" s="10">
        <f t="shared" si="4"/>
        <v>0.3441181089995288</v>
      </c>
      <c r="AB8" s="13">
        <v>12734</v>
      </c>
      <c r="AC8" s="9">
        <f>F8-C8</f>
        <v>1143</v>
      </c>
      <c r="AD8" s="18">
        <f t="shared" si="7"/>
        <v>0.2623364700481983</v>
      </c>
      <c r="AE8" s="13" t="s">
        <v>97</v>
      </c>
    </row>
    <row r="9" spans="1:31" ht="11.25">
      <c r="A9" s="4" t="s">
        <v>10</v>
      </c>
      <c r="B9" s="4" t="s">
        <v>107</v>
      </c>
      <c r="C9" s="5">
        <v>1329</v>
      </c>
      <c r="D9" s="10">
        <f t="shared" si="0"/>
        <v>0.4671353251318102</v>
      </c>
      <c r="E9" s="5" t="s">
        <v>130</v>
      </c>
      <c r="F9" s="5">
        <v>401</v>
      </c>
      <c r="G9" s="10">
        <f t="shared" si="1"/>
        <v>0.14094903339191564</v>
      </c>
      <c r="H9" s="5" t="s">
        <v>65</v>
      </c>
      <c r="I9" s="5">
        <v>359</v>
      </c>
      <c r="J9" s="10">
        <f t="shared" si="2"/>
        <v>0.12618629173989454</v>
      </c>
      <c r="K9" s="5" t="s">
        <v>66</v>
      </c>
      <c r="L9" s="5">
        <v>756</v>
      </c>
      <c r="M9" s="10">
        <f t="shared" si="8"/>
        <v>0.2657293497363796</v>
      </c>
      <c r="N9" s="5"/>
      <c r="O9" s="5"/>
      <c r="P9" s="10"/>
      <c r="Q9" s="5"/>
      <c r="R9" s="5"/>
      <c r="S9" s="10"/>
      <c r="T9" s="5"/>
      <c r="U9" s="5"/>
      <c r="V9" s="10"/>
      <c r="W9" s="34">
        <f t="shared" si="3"/>
        <v>10</v>
      </c>
      <c r="X9" s="10">
        <f t="shared" si="5"/>
        <v>0.0035149384885764497</v>
      </c>
      <c r="Y9" s="34">
        <f t="shared" si="6"/>
        <v>2845</v>
      </c>
      <c r="Z9" s="34">
        <v>2855</v>
      </c>
      <c r="AA9" s="10">
        <f t="shared" si="4"/>
        <v>0.2454436038514443</v>
      </c>
      <c r="AB9" s="13">
        <v>11632</v>
      </c>
      <c r="AC9" s="9">
        <f>C9-L9</f>
        <v>573</v>
      </c>
      <c r="AD9" s="18">
        <f t="shared" si="7"/>
        <v>0.2014059753954306</v>
      </c>
      <c r="AE9" s="13" t="s">
        <v>100</v>
      </c>
    </row>
    <row r="10" spans="1:31" ht="11.25">
      <c r="A10" s="4" t="s">
        <v>11</v>
      </c>
      <c r="B10" s="7"/>
      <c r="C10" s="7"/>
      <c r="D10" s="10">
        <f t="shared" si="0"/>
        <v>0</v>
      </c>
      <c r="E10" s="4" t="s">
        <v>131</v>
      </c>
      <c r="F10" s="5">
        <v>2369</v>
      </c>
      <c r="G10" s="10">
        <f t="shared" si="1"/>
        <v>0.5052249946683728</v>
      </c>
      <c r="H10" s="5" t="s">
        <v>154</v>
      </c>
      <c r="I10" s="5">
        <v>593</v>
      </c>
      <c r="J10" s="10">
        <f t="shared" si="2"/>
        <v>0.12646619748347196</v>
      </c>
      <c r="K10" s="5" t="s">
        <v>68</v>
      </c>
      <c r="L10" s="5">
        <v>638</v>
      </c>
      <c r="M10" s="10">
        <f t="shared" si="8"/>
        <v>0.13606312646619748</v>
      </c>
      <c r="N10" s="5"/>
      <c r="O10" s="5"/>
      <c r="P10" s="10"/>
      <c r="Q10" s="5"/>
      <c r="R10" s="5"/>
      <c r="S10" s="10"/>
      <c r="T10" s="5" t="s">
        <v>193</v>
      </c>
      <c r="U10" s="5">
        <v>1089</v>
      </c>
      <c r="V10" s="10">
        <f>U10/Y10</f>
        <v>0.23224568138195778</v>
      </c>
      <c r="W10" s="34">
        <f t="shared" si="3"/>
        <v>29</v>
      </c>
      <c r="X10" s="10">
        <f t="shared" si="5"/>
        <v>0.00618468756664534</v>
      </c>
      <c r="Y10" s="34">
        <f t="shared" si="6"/>
        <v>4689</v>
      </c>
      <c r="Z10" s="34">
        <v>4718</v>
      </c>
      <c r="AA10" s="10">
        <f t="shared" si="4"/>
        <v>0.3216964407473067</v>
      </c>
      <c r="AB10" s="13">
        <v>14666</v>
      </c>
      <c r="AC10" s="9">
        <f>F10-U10</f>
        <v>1280</v>
      </c>
      <c r="AD10" s="18">
        <f t="shared" si="7"/>
        <v>0.272979313286415</v>
      </c>
      <c r="AE10" s="13" t="s">
        <v>101</v>
      </c>
    </row>
    <row r="11" spans="1:31" ht="11.25">
      <c r="A11" s="4" t="s">
        <v>13</v>
      </c>
      <c r="B11" s="7" t="s">
        <v>14</v>
      </c>
      <c r="C11" s="7">
        <v>522</v>
      </c>
      <c r="D11" s="10">
        <f t="shared" si="0"/>
        <v>0.13027202395807339</v>
      </c>
      <c r="E11" s="5" t="s">
        <v>69</v>
      </c>
      <c r="F11" s="5">
        <v>1563</v>
      </c>
      <c r="G11" s="10">
        <f t="shared" si="1"/>
        <v>0.3900673820813576</v>
      </c>
      <c r="H11" s="5" t="s">
        <v>155</v>
      </c>
      <c r="I11" s="5">
        <v>311</v>
      </c>
      <c r="J11" s="10">
        <f t="shared" si="2"/>
        <v>0.07761417519341153</v>
      </c>
      <c r="K11" s="4" t="s">
        <v>169</v>
      </c>
      <c r="L11" s="5">
        <v>1611</v>
      </c>
      <c r="M11" s="10">
        <f t="shared" si="8"/>
        <v>0.40204641876715747</v>
      </c>
      <c r="N11" s="5"/>
      <c r="O11" s="5"/>
      <c r="P11" s="10"/>
      <c r="Q11" s="5"/>
      <c r="R11" s="5"/>
      <c r="S11" s="10"/>
      <c r="T11" s="5"/>
      <c r="U11" s="5"/>
      <c r="V11" s="10"/>
      <c r="W11" s="34">
        <f t="shared" si="3"/>
        <v>30</v>
      </c>
      <c r="X11" s="10">
        <f t="shared" si="5"/>
        <v>0.007486897928624906</v>
      </c>
      <c r="Y11" s="34">
        <f t="shared" si="6"/>
        <v>4007</v>
      </c>
      <c r="Z11" s="34">
        <v>4037</v>
      </c>
      <c r="AA11" s="10">
        <f t="shared" si="4"/>
        <v>0.3054168558026933</v>
      </c>
      <c r="AB11" s="13">
        <v>13218</v>
      </c>
      <c r="AC11" s="9">
        <f>L11-F11</f>
        <v>48</v>
      </c>
      <c r="AD11" s="18">
        <f t="shared" si="7"/>
        <v>0.01197903668579985</v>
      </c>
      <c r="AE11" s="13" t="s">
        <v>102</v>
      </c>
    </row>
    <row r="12" spans="1:31" ht="11.25">
      <c r="A12" s="4" t="s">
        <v>15</v>
      </c>
      <c r="B12" s="41" t="s">
        <v>108</v>
      </c>
      <c r="C12" s="7">
        <v>2690</v>
      </c>
      <c r="D12" s="10">
        <f t="shared" si="0"/>
        <v>0.529110936270653</v>
      </c>
      <c r="E12" s="5" t="s">
        <v>132</v>
      </c>
      <c r="F12" s="5">
        <v>651</v>
      </c>
      <c r="G12" s="10">
        <f t="shared" si="1"/>
        <v>0.12804878048780488</v>
      </c>
      <c r="H12" s="5" t="s">
        <v>156</v>
      </c>
      <c r="I12" s="5">
        <v>1045</v>
      </c>
      <c r="J12" s="10">
        <f t="shared" si="2"/>
        <v>0.20554681353265145</v>
      </c>
      <c r="K12" s="5" t="s">
        <v>70</v>
      </c>
      <c r="L12" s="5">
        <v>698</v>
      </c>
      <c r="M12" s="10">
        <f t="shared" si="8"/>
        <v>0.13729346970889064</v>
      </c>
      <c r="N12" s="5"/>
      <c r="O12" s="5"/>
      <c r="P12" s="10"/>
      <c r="Q12" s="5"/>
      <c r="R12" s="5"/>
      <c r="S12" s="10"/>
      <c r="T12" s="5"/>
      <c r="U12" s="5"/>
      <c r="V12" s="10"/>
      <c r="W12" s="34">
        <f t="shared" si="3"/>
        <v>18</v>
      </c>
      <c r="X12" s="10">
        <f t="shared" si="5"/>
        <v>0.0035405192761605035</v>
      </c>
      <c r="Y12" s="34">
        <f t="shared" si="6"/>
        <v>5084</v>
      </c>
      <c r="Z12" s="34">
        <v>5102</v>
      </c>
      <c r="AA12" s="10">
        <f t="shared" si="4"/>
        <v>0.3780659503519822</v>
      </c>
      <c r="AB12" s="13">
        <v>13495</v>
      </c>
      <c r="AC12" s="9">
        <f>C12-I12</f>
        <v>1645</v>
      </c>
      <c r="AD12" s="18">
        <f t="shared" si="7"/>
        <v>0.32356412273800156</v>
      </c>
      <c r="AE12" s="13" t="s">
        <v>95</v>
      </c>
    </row>
    <row r="13" spans="1:31" ht="11.25">
      <c r="A13" s="4" t="s">
        <v>16</v>
      </c>
      <c r="B13" s="5" t="s">
        <v>109</v>
      </c>
      <c r="C13" s="5">
        <v>1484</v>
      </c>
      <c r="D13" s="10">
        <f t="shared" si="0"/>
        <v>0.32232841007819285</v>
      </c>
      <c r="E13" s="4" t="s">
        <v>133</v>
      </c>
      <c r="F13" s="5">
        <v>2039</v>
      </c>
      <c r="G13" s="10">
        <f t="shared" si="1"/>
        <v>0.4428757602085143</v>
      </c>
      <c r="H13" s="5" t="s">
        <v>71</v>
      </c>
      <c r="I13" s="5">
        <v>439</v>
      </c>
      <c r="J13" s="10">
        <f t="shared" si="2"/>
        <v>0.09535186794092095</v>
      </c>
      <c r="K13" s="5" t="s">
        <v>72</v>
      </c>
      <c r="L13" s="5">
        <v>228</v>
      </c>
      <c r="M13" s="10">
        <f t="shared" si="8"/>
        <v>0.04952215464813206</v>
      </c>
      <c r="N13" s="5"/>
      <c r="O13" s="5"/>
      <c r="P13" s="10"/>
      <c r="Q13" s="5" t="s">
        <v>73</v>
      </c>
      <c r="R13" s="5">
        <v>414</v>
      </c>
      <c r="S13" s="10">
        <f>R13/Y13</f>
        <v>0.08992180712423979</v>
      </c>
      <c r="T13" s="5"/>
      <c r="U13" s="5"/>
      <c r="V13" s="10"/>
      <c r="W13" s="34">
        <f t="shared" si="3"/>
        <v>14</v>
      </c>
      <c r="X13" s="10">
        <f t="shared" si="5"/>
        <v>0.0030408340573414424</v>
      </c>
      <c r="Y13" s="34">
        <f t="shared" si="6"/>
        <v>4604</v>
      </c>
      <c r="Z13" s="34">
        <v>4618</v>
      </c>
      <c r="AA13" s="10">
        <f t="shared" si="4"/>
        <v>0.3386375302485884</v>
      </c>
      <c r="AB13" s="13">
        <v>13637</v>
      </c>
      <c r="AC13" s="9">
        <f>F13-C13</f>
        <v>555</v>
      </c>
      <c r="AD13" s="18">
        <f t="shared" si="7"/>
        <v>0.12054735013032146</v>
      </c>
      <c r="AE13" s="13" t="s">
        <v>97</v>
      </c>
    </row>
    <row r="14" spans="1:31" ht="11.25">
      <c r="A14" s="4" t="s">
        <v>18</v>
      </c>
      <c r="B14" s="4" t="s">
        <v>110</v>
      </c>
      <c r="C14" s="5">
        <v>3608</v>
      </c>
      <c r="D14" s="10">
        <f t="shared" si="0"/>
        <v>0.4861878453038674</v>
      </c>
      <c r="E14" s="5" t="s">
        <v>134</v>
      </c>
      <c r="F14" s="5">
        <v>275</v>
      </c>
      <c r="G14" s="10">
        <f t="shared" si="1"/>
        <v>0.03705700040425819</v>
      </c>
      <c r="H14" s="5" t="s">
        <v>157</v>
      </c>
      <c r="I14" s="5">
        <v>3231</v>
      </c>
      <c r="J14" s="10">
        <f t="shared" si="2"/>
        <v>0.435386066567848</v>
      </c>
      <c r="K14" s="5" t="s">
        <v>78</v>
      </c>
      <c r="L14" s="5">
        <v>183</v>
      </c>
      <c r="M14" s="10">
        <f t="shared" si="8"/>
        <v>0.02465974935992454</v>
      </c>
      <c r="N14" s="5"/>
      <c r="O14" s="5"/>
      <c r="P14" s="10"/>
      <c r="Q14" s="5" t="s">
        <v>74</v>
      </c>
      <c r="R14" s="5">
        <v>124</v>
      </c>
      <c r="S14" s="10">
        <f>R14/Y14</f>
        <v>0.016709338364101874</v>
      </c>
      <c r="T14" s="5"/>
      <c r="U14" s="5"/>
      <c r="V14" s="10"/>
      <c r="W14" s="34">
        <f t="shared" si="3"/>
        <v>11</v>
      </c>
      <c r="X14" s="10">
        <f t="shared" si="5"/>
        <v>0.0014822800161703275</v>
      </c>
      <c r="Y14" s="34">
        <f t="shared" si="6"/>
        <v>7421</v>
      </c>
      <c r="Z14" s="34">
        <v>7432</v>
      </c>
      <c r="AA14" s="10">
        <f t="shared" si="4"/>
        <v>0.5609903381642513</v>
      </c>
      <c r="AB14" s="13">
        <v>13248</v>
      </c>
      <c r="AC14" s="9">
        <f>C14-I14</f>
        <v>377</v>
      </c>
      <c r="AD14" s="18">
        <f t="shared" si="7"/>
        <v>0.050801778736019404</v>
      </c>
      <c r="AE14" s="13" t="s">
        <v>95</v>
      </c>
    </row>
    <row r="15" spans="1:31" ht="11.25">
      <c r="A15" s="4" t="s">
        <v>19</v>
      </c>
      <c r="B15" s="4" t="s">
        <v>111</v>
      </c>
      <c r="C15" s="5">
        <v>2314</v>
      </c>
      <c r="D15" s="10">
        <f t="shared" si="0"/>
        <v>0.4304315476190476</v>
      </c>
      <c r="E15" s="5" t="s">
        <v>135</v>
      </c>
      <c r="F15" s="5">
        <v>1622</v>
      </c>
      <c r="G15" s="10">
        <f t="shared" si="1"/>
        <v>0.30171130952380953</v>
      </c>
      <c r="H15" s="5" t="s">
        <v>158</v>
      </c>
      <c r="I15" s="5">
        <v>582</v>
      </c>
      <c r="J15" s="10">
        <f t="shared" si="2"/>
        <v>0.10825892857142858</v>
      </c>
      <c r="K15" s="5" t="s">
        <v>170</v>
      </c>
      <c r="L15" s="5">
        <v>181</v>
      </c>
      <c r="M15" s="10">
        <f t="shared" si="8"/>
        <v>0.03366815476190476</v>
      </c>
      <c r="N15" s="5" t="s">
        <v>182</v>
      </c>
      <c r="O15" s="5">
        <v>677</v>
      </c>
      <c r="P15" s="10">
        <f>O15/Y15</f>
        <v>0.12593005952380953</v>
      </c>
      <c r="Q15" s="5"/>
      <c r="R15" s="5"/>
      <c r="S15" s="10"/>
      <c r="T15" s="5"/>
      <c r="U15" s="5"/>
      <c r="V15" s="10"/>
      <c r="W15" s="34">
        <f t="shared" si="3"/>
        <v>17</v>
      </c>
      <c r="X15" s="10">
        <f t="shared" si="5"/>
        <v>0.003162202380952381</v>
      </c>
      <c r="Y15" s="34">
        <f t="shared" si="6"/>
        <v>5376</v>
      </c>
      <c r="Z15" s="34">
        <v>5393</v>
      </c>
      <c r="AA15" s="10">
        <f t="shared" si="4"/>
        <v>0.384226275292106</v>
      </c>
      <c r="AB15" s="13">
        <v>14036</v>
      </c>
      <c r="AC15" s="9">
        <f>C15-F15</f>
        <v>692</v>
      </c>
      <c r="AD15" s="18">
        <f t="shared" si="7"/>
        <v>0.12872023809523808</v>
      </c>
      <c r="AE15" s="13" t="s">
        <v>96</v>
      </c>
    </row>
    <row r="16" spans="1:31" ht="11.25">
      <c r="A16" s="4" t="s">
        <v>20</v>
      </c>
      <c r="B16" s="4" t="s">
        <v>112</v>
      </c>
      <c r="C16" s="5">
        <v>3893</v>
      </c>
      <c r="D16" s="10">
        <f t="shared" si="0"/>
        <v>0.5823485415108451</v>
      </c>
      <c r="E16" s="5" t="s">
        <v>136</v>
      </c>
      <c r="F16" s="5">
        <v>547</v>
      </c>
      <c r="G16" s="10">
        <f t="shared" si="1"/>
        <v>0.08182498130142109</v>
      </c>
      <c r="H16" s="5" t="s">
        <v>159</v>
      </c>
      <c r="I16" s="5">
        <v>1630</v>
      </c>
      <c r="J16" s="10">
        <f t="shared" si="2"/>
        <v>0.243829468960359</v>
      </c>
      <c r="K16" s="5" t="s">
        <v>171</v>
      </c>
      <c r="L16" s="5">
        <v>615</v>
      </c>
      <c r="M16" s="10">
        <f t="shared" si="8"/>
        <v>0.09199700822737472</v>
      </c>
      <c r="N16" s="5"/>
      <c r="O16" s="5"/>
      <c r="P16" s="10"/>
      <c r="Q16" s="5"/>
      <c r="R16" s="5"/>
      <c r="S16" s="10"/>
      <c r="T16" s="5"/>
      <c r="U16" s="5"/>
      <c r="V16" s="10"/>
      <c r="W16" s="34">
        <f t="shared" si="3"/>
        <v>24</v>
      </c>
      <c r="X16" s="10">
        <f t="shared" si="5"/>
        <v>0.0035901271503365746</v>
      </c>
      <c r="Y16" s="34">
        <f t="shared" si="6"/>
        <v>6685</v>
      </c>
      <c r="Z16" s="34">
        <v>6709</v>
      </c>
      <c r="AA16" s="10">
        <f t="shared" si="4"/>
        <v>0.46857102947339013</v>
      </c>
      <c r="AB16" s="13">
        <v>14318</v>
      </c>
      <c r="AC16" s="9">
        <f>C16-I16</f>
        <v>2263</v>
      </c>
      <c r="AD16" s="18">
        <f t="shared" si="7"/>
        <v>0.3385190725504862</v>
      </c>
      <c r="AE16" s="13" t="s">
        <v>95</v>
      </c>
    </row>
    <row r="17" spans="1:31" ht="11.25">
      <c r="A17" s="4" t="s">
        <v>21</v>
      </c>
      <c r="B17" s="5" t="s">
        <v>113</v>
      </c>
      <c r="C17" s="5">
        <v>547</v>
      </c>
      <c r="D17" s="10">
        <f aca="true" t="shared" si="9" ref="D17:D34">C17/Y17</f>
        <v>0.14341898269533299</v>
      </c>
      <c r="E17" s="4" t="s">
        <v>137</v>
      </c>
      <c r="F17" s="5">
        <v>1813</v>
      </c>
      <c r="G17" s="10">
        <f aca="true" t="shared" si="10" ref="G17:G34">F17/Y17</f>
        <v>0.4753539590980598</v>
      </c>
      <c r="H17" s="5" t="s">
        <v>76</v>
      </c>
      <c r="I17" s="5">
        <v>377</v>
      </c>
      <c r="J17" s="10">
        <f aca="true" t="shared" si="11" ref="J17:J34">I17/Y17</f>
        <v>0.0988463555322496</v>
      </c>
      <c r="K17" s="5" t="s">
        <v>172</v>
      </c>
      <c r="L17" s="5">
        <v>257</v>
      </c>
      <c r="M17" s="10">
        <f t="shared" si="8"/>
        <v>0.06738332459360252</v>
      </c>
      <c r="N17" s="5" t="s">
        <v>183</v>
      </c>
      <c r="O17" s="5">
        <v>742</v>
      </c>
      <c r="P17" s="10">
        <f>O17/Y17</f>
        <v>0.1945464079706345</v>
      </c>
      <c r="Q17" s="5"/>
      <c r="R17" s="5"/>
      <c r="S17" s="10"/>
      <c r="T17" s="5" t="s">
        <v>194</v>
      </c>
      <c r="U17" s="5">
        <v>78</v>
      </c>
      <c r="V17" s="10">
        <f>U17/Y17</f>
        <v>0.02045097011012061</v>
      </c>
      <c r="W17" s="34">
        <f t="shared" si="3"/>
        <v>13</v>
      </c>
      <c r="X17" s="10">
        <f t="shared" si="5"/>
        <v>0.0034084950183534348</v>
      </c>
      <c r="Y17" s="34">
        <f t="shared" si="6"/>
        <v>3814</v>
      </c>
      <c r="Z17" s="34">
        <v>3827</v>
      </c>
      <c r="AA17" s="10">
        <f t="shared" si="4"/>
        <v>0.30188530409402853</v>
      </c>
      <c r="AB17" s="13">
        <v>12677</v>
      </c>
      <c r="AC17" s="9">
        <f>F17-O17</f>
        <v>1071</v>
      </c>
      <c r="AD17" s="18">
        <f aca="true" t="shared" si="12" ref="AD17:AD34">AC17/Y17</f>
        <v>0.2808075511274253</v>
      </c>
      <c r="AE17" s="13" t="s">
        <v>98</v>
      </c>
    </row>
    <row r="18" spans="1:31" ht="11.25">
      <c r="A18" s="4" t="s">
        <v>22</v>
      </c>
      <c r="B18" s="4" t="s">
        <v>114</v>
      </c>
      <c r="C18" s="5">
        <v>2893</v>
      </c>
      <c r="D18" s="10">
        <f t="shared" si="9"/>
        <v>0.5487481031866465</v>
      </c>
      <c r="E18" s="5" t="s">
        <v>138</v>
      </c>
      <c r="F18" s="5">
        <v>432</v>
      </c>
      <c r="G18" s="10">
        <f t="shared" si="10"/>
        <v>0.0819423368740516</v>
      </c>
      <c r="H18" s="5" t="s">
        <v>160</v>
      </c>
      <c r="I18" s="5">
        <v>1434</v>
      </c>
      <c r="J18" s="10">
        <f t="shared" si="11"/>
        <v>0.2720030349013657</v>
      </c>
      <c r="K18" s="5" t="s">
        <v>173</v>
      </c>
      <c r="L18" s="5">
        <v>374</v>
      </c>
      <c r="M18" s="10">
        <f t="shared" si="8"/>
        <v>0.07094081942336875</v>
      </c>
      <c r="N18" s="5"/>
      <c r="O18" s="5"/>
      <c r="P18" s="10"/>
      <c r="Q18" s="5" t="s">
        <v>189</v>
      </c>
      <c r="R18" s="5">
        <v>139</v>
      </c>
      <c r="S18" s="10">
        <f>R18/Y18</f>
        <v>0.026365705614567525</v>
      </c>
      <c r="T18" s="5"/>
      <c r="U18" s="5"/>
      <c r="V18" s="10"/>
      <c r="W18" s="34">
        <f t="shared" si="3"/>
        <v>7</v>
      </c>
      <c r="X18" s="10">
        <f t="shared" si="5"/>
        <v>0.0013277693474962064</v>
      </c>
      <c r="Y18" s="34">
        <f t="shared" si="6"/>
        <v>5272</v>
      </c>
      <c r="Z18" s="34">
        <v>5279</v>
      </c>
      <c r="AA18" s="10">
        <f t="shared" si="4"/>
        <v>0.4376191660449308</v>
      </c>
      <c r="AB18" s="13">
        <v>12063</v>
      </c>
      <c r="AC18" s="9">
        <f>C18-I18</f>
        <v>1459</v>
      </c>
      <c r="AD18" s="18">
        <f t="shared" si="12"/>
        <v>0.2767450682852807</v>
      </c>
      <c r="AE18" s="13" t="s">
        <v>95</v>
      </c>
    </row>
    <row r="19" spans="1:31" ht="11.25">
      <c r="A19" s="4" t="s">
        <v>23</v>
      </c>
      <c r="B19" s="4" t="s">
        <v>115</v>
      </c>
      <c r="C19" s="5">
        <v>2183</v>
      </c>
      <c r="D19" s="10">
        <f t="shared" si="9"/>
        <v>0.4210221793635487</v>
      </c>
      <c r="E19" s="5" t="s">
        <v>139</v>
      </c>
      <c r="F19" s="5">
        <v>1821</v>
      </c>
      <c r="G19" s="10">
        <f t="shared" si="10"/>
        <v>0.351205400192864</v>
      </c>
      <c r="H19" s="5" t="s">
        <v>161</v>
      </c>
      <c r="I19" s="5">
        <v>400</v>
      </c>
      <c r="J19" s="10">
        <f t="shared" si="11"/>
        <v>0.07714561234329798</v>
      </c>
      <c r="K19" s="5" t="s">
        <v>174</v>
      </c>
      <c r="L19" s="5">
        <v>781</v>
      </c>
      <c r="M19" s="10">
        <f t="shared" si="8"/>
        <v>0.1506268081002893</v>
      </c>
      <c r="N19" s="5"/>
      <c r="O19" s="5"/>
      <c r="P19" s="10"/>
      <c r="Q19" s="5"/>
      <c r="R19" s="5"/>
      <c r="S19" s="10"/>
      <c r="T19" s="5"/>
      <c r="U19" s="5"/>
      <c r="V19" s="10"/>
      <c r="W19" s="34">
        <f t="shared" si="3"/>
        <v>22</v>
      </c>
      <c r="X19" s="10">
        <f t="shared" si="5"/>
        <v>0.004243008678881389</v>
      </c>
      <c r="Y19" s="34">
        <f t="shared" si="6"/>
        <v>5185</v>
      </c>
      <c r="Z19" s="34">
        <v>5207</v>
      </c>
      <c r="AA19" s="10">
        <f t="shared" si="4"/>
        <v>0.38780070008192447</v>
      </c>
      <c r="AB19" s="13">
        <v>13427</v>
      </c>
      <c r="AC19" s="9">
        <f>C19-F19</f>
        <v>362</v>
      </c>
      <c r="AD19" s="18">
        <f t="shared" si="12"/>
        <v>0.06981677917068467</v>
      </c>
      <c r="AE19" s="13" t="s">
        <v>96</v>
      </c>
    </row>
    <row r="20" spans="1:31" ht="11.25">
      <c r="A20" s="4" t="s">
        <v>25</v>
      </c>
      <c r="B20" s="4" t="s">
        <v>116</v>
      </c>
      <c r="C20" s="5">
        <v>2519</v>
      </c>
      <c r="D20" s="10">
        <f t="shared" si="9"/>
        <v>0.47101720269259534</v>
      </c>
      <c r="E20" s="5" t="s">
        <v>140</v>
      </c>
      <c r="F20" s="5">
        <v>1102</v>
      </c>
      <c r="G20" s="10">
        <f t="shared" si="10"/>
        <v>0.20605833956619296</v>
      </c>
      <c r="H20" s="5" t="s">
        <v>77</v>
      </c>
      <c r="I20" s="5">
        <v>885</v>
      </c>
      <c r="J20" s="10">
        <f t="shared" si="11"/>
        <v>0.16548242333582647</v>
      </c>
      <c r="K20" s="5" t="s">
        <v>175</v>
      </c>
      <c r="L20" s="5">
        <v>345</v>
      </c>
      <c r="M20" s="10">
        <f t="shared" si="8"/>
        <v>0.06451009723261032</v>
      </c>
      <c r="N20" s="5"/>
      <c r="O20" s="5"/>
      <c r="P20" s="10"/>
      <c r="Q20" s="5" t="s">
        <v>79</v>
      </c>
      <c r="R20" s="5">
        <v>226</v>
      </c>
      <c r="S20" s="10">
        <f>R20/Y20</f>
        <v>0.04225878833208676</v>
      </c>
      <c r="T20" s="5" t="s">
        <v>195</v>
      </c>
      <c r="U20" s="5">
        <v>271</v>
      </c>
      <c r="V20" s="10">
        <f>U20/Y20</f>
        <v>0.05067314884068811</v>
      </c>
      <c r="W20" s="34">
        <f t="shared" si="3"/>
        <v>14</v>
      </c>
      <c r="X20" s="10">
        <f t="shared" si="5"/>
        <v>0.002617801047120419</v>
      </c>
      <c r="Y20" s="34">
        <f t="shared" si="6"/>
        <v>5348</v>
      </c>
      <c r="Z20" s="34">
        <v>5362</v>
      </c>
      <c r="AA20" s="10">
        <f t="shared" si="4"/>
        <v>0.40538292885763966</v>
      </c>
      <c r="AB20" s="13">
        <v>13227</v>
      </c>
      <c r="AC20" s="9">
        <f>C20-F20</f>
        <v>1417</v>
      </c>
      <c r="AD20" s="18">
        <f t="shared" si="12"/>
        <v>0.2649588631264024</v>
      </c>
      <c r="AE20" s="13" t="s">
        <v>96</v>
      </c>
    </row>
    <row r="21" spans="1:31" ht="11.25">
      <c r="A21" s="4" t="s">
        <v>26</v>
      </c>
      <c r="B21" s="4" t="s">
        <v>117</v>
      </c>
      <c r="C21" s="5">
        <v>2739</v>
      </c>
      <c r="D21" s="10">
        <f t="shared" si="9"/>
        <v>0.49908892128279886</v>
      </c>
      <c r="E21" s="5" t="s">
        <v>141</v>
      </c>
      <c r="F21" s="5">
        <v>1620</v>
      </c>
      <c r="G21" s="10">
        <f t="shared" si="10"/>
        <v>0.29518950437317787</v>
      </c>
      <c r="H21" s="5" t="s">
        <v>162</v>
      </c>
      <c r="I21" s="5">
        <v>292</v>
      </c>
      <c r="J21" s="10">
        <f t="shared" si="11"/>
        <v>0.053206997084548104</v>
      </c>
      <c r="K21" s="5" t="s">
        <v>80</v>
      </c>
      <c r="L21" s="5">
        <v>346</v>
      </c>
      <c r="M21" s="10">
        <f t="shared" si="8"/>
        <v>0.0630466472303207</v>
      </c>
      <c r="N21" s="5" t="s">
        <v>184</v>
      </c>
      <c r="O21" s="5">
        <v>491</v>
      </c>
      <c r="P21" s="10">
        <f>O21/Y21</f>
        <v>0.08946793002915451</v>
      </c>
      <c r="Q21" s="5"/>
      <c r="R21" s="5"/>
      <c r="S21" s="10"/>
      <c r="T21" s="5"/>
      <c r="U21" s="5"/>
      <c r="V21" s="10"/>
      <c r="W21" s="34">
        <f t="shared" si="3"/>
        <v>12</v>
      </c>
      <c r="X21" s="10">
        <f t="shared" si="5"/>
        <v>0.002186588921282799</v>
      </c>
      <c r="Y21" s="34">
        <f t="shared" si="6"/>
        <v>5488</v>
      </c>
      <c r="Z21" s="34">
        <v>5500</v>
      </c>
      <c r="AA21" s="10">
        <f t="shared" si="4"/>
        <v>0.4192392712859212</v>
      </c>
      <c r="AB21" s="13">
        <v>13119</v>
      </c>
      <c r="AC21" s="9">
        <f>C21-F21</f>
        <v>1119</v>
      </c>
      <c r="AD21" s="18">
        <f t="shared" si="12"/>
        <v>0.203899416909621</v>
      </c>
      <c r="AE21" s="13" t="s">
        <v>96</v>
      </c>
    </row>
    <row r="22" spans="1:31" ht="11.25">
      <c r="A22" s="4" t="s">
        <v>27</v>
      </c>
      <c r="B22" s="5" t="s">
        <v>118</v>
      </c>
      <c r="C22" s="5">
        <v>687</v>
      </c>
      <c r="D22" s="10">
        <f t="shared" si="9"/>
        <v>0.22414355628058727</v>
      </c>
      <c r="E22" s="4" t="s">
        <v>142</v>
      </c>
      <c r="F22" s="5">
        <v>1621</v>
      </c>
      <c r="G22" s="10">
        <f t="shared" si="10"/>
        <v>0.5288743882544862</v>
      </c>
      <c r="H22" s="5" t="s">
        <v>81</v>
      </c>
      <c r="I22" s="5">
        <v>400</v>
      </c>
      <c r="J22" s="10">
        <f t="shared" si="11"/>
        <v>0.13050570962479607</v>
      </c>
      <c r="K22" s="5" t="s">
        <v>82</v>
      </c>
      <c r="L22" s="5">
        <v>357</v>
      </c>
      <c r="M22" s="10">
        <f t="shared" si="8"/>
        <v>0.1164763458401305</v>
      </c>
      <c r="N22" s="5"/>
      <c r="O22" s="5"/>
      <c r="P22" s="10"/>
      <c r="Q22" s="5"/>
      <c r="R22" s="5"/>
      <c r="S22" s="10"/>
      <c r="T22" s="5"/>
      <c r="U22" s="5"/>
      <c r="V22" s="10"/>
      <c r="W22" s="34">
        <f t="shared" si="3"/>
        <v>21</v>
      </c>
      <c r="X22" s="10">
        <f t="shared" si="5"/>
        <v>0.006851549755301794</v>
      </c>
      <c r="Y22" s="34">
        <f t="shared" si="6"/>
        <v>3065</v>
      </c>
      <c r="Z22" s="34">
        <v>3086</v>
      </c>
      <c r="AA22" s="10">
        <f t="shared" si="4"/>
        <v>0.27302486065646286</v>
      </c>
      <c r="AB22" s="13">
        <v>11303</v>
      </c>
      <c r="AC22" s="9">
        <f>F22-C22</f>
        <v>934</v>
      </c>
      <c r="AD22" s="18">
        <f t="shared" si="12"/>
        <v>0.3047308319738989</v>
      </c>
      <c r="AE22" s="13" t="s">
        <v>97</v>
      </c>
    </row>
    <row r="23" spans="1:31" ht="11.25">
      <c r="A23" s="4" t="s">
        <v>198</v>
      </c>
      <c r="B23" s="4" t="s">
        <v>119</v>
      </c>
      <c r="C23" s="5">
        <v>2451</v>
      </c>
      <c r="D23" s="10">
        <f t="shared" si="9"/>
        <v>0.5083480244737115</v>
      </c>
      <c r="E23" s="5" t="s">
        <v>143</v>
      </c>
      <c r="F23" s="5">
        <v>1660</v>
      </c>
      <c r="G23" s="10">
        <f t="shared" si="10"/>
        <v>0.3442911956859898</v>
      </c>
      <c r="H23" s="5" t="s">
        <v>163</v>
      </c>
      <c r="I23" s="5">
        <v>746</v>
      </c>
      <c r="J23" s="10">
        <f t="shared" si="11"/>
        <v>0.15472363372394482</v>
      </c>
      <c r="K23" s="5" t="s">
        <v>176</v>
      </c>
      <c r="L23" s="5">
        <v>290</v>
      </c>
      <c r="M23" s="10">
        <f t="shared" si="8"/>
        <v>0.060147257077672926</v>
      </c>
      <c r="N23" s="5"/>
      <c r="O23" s="5"/>
      <c r="P23" s="10"/>
      <c r="Q23" s="5"/>
      <c r="R23" s="5"/>
      <c r="S23" s="10"/>
      <c r="T23" s="5"/>
      <c r="U23" s="5"/>
      <c r="V23" s="10"/>
      <c r="W23" s="34">
        <v>17</v>
      </c>
      <c r="X23" s="10">
        <f t="shared" si="5"/>
        <v>0.0035258736907601367</v>
      </c>
      <c r="Y23" s="34">
        <f>(C23+C24)/2+(F23+F24)/2+(I23+I24)/2+L23+O23+R23+U23</f>
        <v>4821.5</v>
      </c>
      <c r="Z23" s="34">
        <v>4925</v>
      </c>
      <c r="AA23" s="10">
        <f t="shared" si="4"/>
        <v>0.3771345432268933</v>
      </c>
      <c r="AB23" s="13">
        <v>13059</v>
      </c>
      <c r="AC23" s="47">
        <f>(C23+C24)/2-(F23+F24)/2</f>
        <v>592</v>
      </c>
      <c r="AD23" s="18">
        <f t="shared" si="12"/>
        <v>0.122783366172353</v>
      </c>
      <c r="AE23" s="13" t="s">
        <v>96</v>
      </c>
    </row>
    <row r="24" spans="1:31" ht="11.25">
      <c r="A24" s="4" t="s">
        <v>199</v>
      </c>
      <c r="B24" s="4" t="s">
        <v>1</v>
      </c>
      <c r="C24" s="5">
        <v>2019</v>
      </c>
      <c r="D24" s="10">
        <f>C24/Y23</f>
        <v>0.4187493518614539</v>
      </c>
      <c r="E24" s="5" t="s">
        <v>144</v>
      </c>
      <c r="F24" s="5">
        <v>1626</v>
      </c>
      <c r="G24" s="10">
        <f>F24/Y23</f>
        <v>0.33723944830446956</v>
      </c>
      <c r="H24" s="5" t="s">
        <v>164</v>
      </c>
      <c r="I24" s="5">
        <v>561</v>
      </c>
      <c r="J24" s="10">
        <f>I24/Y23</f>
        <v>0.11635383179508452</v>
      </c>
      <c r="K24" s="5"/>
      <c r="L24" s="5"/>
      <c r="M24" s="10"/>
      <c r="N24" s="5"/>
      <c r="O24" s="5"/>
      <c r="P24" s="10"/>
      <c r="Q24" s="5"/>
      <c r="R24" s="5"/>
      <c r="S24" s="10"/>
      <c r="T24" s="5"/>
      <c r="U24" s="5"/>
      <c r="V24" s="10"/>
      <c r="W24" s="34"/>
      <c r="X24" s="10"/>
      <c r="Y24" s="34"/>
      <c r="Z24" s="34"/>
      <c r="AA24" s="10"/>
      <c r="AB24" s="13"/>
      <c r="AC24" s="9"/>
      <c r="AD24" s="18"/>
      <c r="AE24" s="13"/>
    </row>
    <row r="25" spans="1:31" ht="11.25">
      <c r="A25" s="4" t="s">
        <v>29</v>
      </c>
      <c r="B25" s="4" t="s">
        <v>120</v>
      </c>
      <c r="C25" s="5">
        <v>2661</v>
      </c>
      <c r="D25" s="10">
        <f t="shared" si="9"/>
        <v>0.4376644736842105</v>
      </c>
      <c r="E25" s="5" t="s">
        <v>145</v>
      </c>
      <c r="F25" s="5">
        <v>2165</v>
      </c>
      <c r="G25" s="10">
        <f t="shared" si="10"/>
        <v>0.3560855263157895</v>
      </c>
      <c r="H25" s="5" t="s">
        <v>83</v>
      </c>
      <c r="I25" s="5">
        <v>359</v>
      </c>
      <c r="J25" s="10">
        <f t="shared" si="11"/>
        <v>0.05904605263157895</v>
      </c>
      <c r="K25" s="5" t="s">
        <v>84</v>
      </c>
      <c r="L25" s="5">
        <v>780</v>
      </c>
      <c r="M25" s="10">
        <f t="shared" si="8"/>
        <v>0.12828947368421054</v>
      </c>
      <c r="N25" s="5"/>
      <c r="O25" s="5"/>
      <c r="P25" s="10"/>
      <c r="Q25" s="5" t="s">
        <v>190</v>
      </c>
      <c r="R25" s="5">
        <v>115</v>
      </c>
      <c r="S25" s="10">
        <f>R25/Y25</f>
        <v>0.018914473684210526</v>
      </c>
      <c r="T25" s="5"/>
      <c r="U25" s="5"/>
      <c r="V25" s="10"/>
      <c r="W25" s="34">
        <f t="shared" si="3"/>
        <v>16</v>
      </c>
      <c r="X25" s="10">
        <f t="shared" si="5"/>
        <v>0.002631578947368421</v>
      </c>
      <c r="Y25" s="34">
        <f t="shared" si="6"/>
        <v>6080</v>
      </c>
      <c r="Z25" s="34">
        <v>6096</v>
      </c>
      <c r="AA25" s="10">
        <f t="shared" si="4"/>
        <v>0.4652014652014652</v>
      </c>
      <c r="AB25" s="13">
        <v>13104</v>
      </c>
      <c r="AC25" s="9">
        <f>C25-F25</f>
        <v>496</v>
      </c>
      <c r="AD25" s="18">
        <f t="shared" si="12"/>
        <v>0.08157894736842106</v>
      </c>
      <c r="AE25" s="13" t="s">
        <v>96</v>
      </c>
    </row>
    <row r="26" spans="1:31" ht="11.25">
      <c r="A26" s="4" t="s">
        <v>200</v>
      </c>
      <c r="B26" s="5" t="s">
        <v>121</v>
      </c>
      <c r="C26" s="5">
        <v>736</v>
      </c>
      <c r="D26" s="10">
        <f t="shared" si="9"/>
        <v>0.1859290135152204</v>
      </c>
      <c r="E26" s="4" t="s">
        <v>146</v>
      </c>
      <c r="F26" s="5">
        <v>1693</v>
      </c>
      <c r="G26" s="10">
        <f t="shared" si="10"/>
        <v>0.4276872552734622</v>
      </c>
      <c r="H26" s="5" t="s">
        <v>85</v>
      </c>
      <c r="I26" s="5">
        <v>618</v>
      </c>
      <c r="J26" s="10">
        <f t="shared" si="11"/>
        <v>0.1561197423266389</v>
      </c>
      <c r="K26" s="5" t="s">
        <v>86</v>
      </c>
      <c r="L26" s="5">
        <v>439</v>
      </c>
      <c r="M26" s="10">
        <f t="shared" si="8"/>
        <v>0.11090059365921436</v>
      </c>
      <c r="N26" s="5"/>
      <c r="O26" s="5"/>
      <c r="P26" s="10"/>
      <c r="Q26" s="5" t="s">
        <v>191</v>
      </c>
      <c r="R26" s="5">
        <v>618</v>
      </c>
      <c r="S26" s="10">
        <f>R26/Y26</f>
        <v>0.1561197423266389</v>
      </c>
      <c r="T26" s="5"/>
      <c r="U26" s="5"/>
      <c r="V26" s="10"/>
      <c r="W26" s="34">
        <v>11</v>
      </c>
      <c r="X26" s="10">
        <f t="shared" si="5"/>
        <v>0.0027788303650372616</v>
      </c>
      <c r="Y26" s="34">
        <f>(C26+C27)/2+(F26+F27)/2+(I26+I27)/2+L26+O26+(R26+R27)/2+U26</f>
        <v>3958.5</v>
      </c>
      <c r="Z26" s="34">
        <v>4011</v>
      </c>
      <c r="AA26" s="10">
        <f t="shared" si="4"/>
        <v>0.316000945402978</v>
      </c>
      <c r="AB26" s="13">
        <v>12693</v>
      </c>
      <c r="AC26" s="47">
        <f>(F26+F27)/2-(C26+C27)/2</f>
        <v>1008.5</v>
      </c>
      <c r="AD26" s="18">
        <f t="shared" si="12"/>
        <v>0.25476822028546164</v>
      </c>
      <c r="AE26" s="13" t="s">
        <v>97</v>
      </c>
    </row>
    <row r="27" spans="1:31" ht="11.25">
      <c r="A27" s="4" t="s">
        <v>201</v>
      </c>
      <c r="B27" s="5" t="s">
        <v>12</v>
      </c>
      <c r="C27" s="5">
        <v>699</v>
      </c>
      <c r="D27" s="10">
        <f>C27/Y26</f>
        <v>0.17658203865100416</v>
      </c>
      <c r="E27" s="4" t="s">
        <v>147</v>
      </c>
      <c r="F27" s="5">
        <v>1759</v>
      </c>
      <c r="G27" s="10">
        <f>F27/Y26</f>
        <v>0.44436023746368575</v>
      </c>
      <c r="H27" s="5" t="s">
        <v>165</v>
      </c>
      <c r="I27" s="5">
        <v>560</v>
      </c>
      <c r="J27" s="10">
        <f>I27/Y26</f>
        <v>0.14146772767462423</v>
      </c>
      <c r="K27" s="5"/>
      <c r="L27" s="5"/>
      <c r="M27" s="10"/>
      <c r="N27" s="5"/>
      <c r="O27" s="5"/>
      <c r="P27" s="10"/>
      <c r="Q27" s="5" t="s">
        <v>192</v>
      </c>
      <c r="R27" s="5">
        <v>356</v>
      </c>
      <c r="S27" s="10">
        <f>R27/Y26</f>
        <v>0.08993305545029683</v>
      </c>
      <c r="T27" s="5"/>
      <c r="U27" s="5"/>
      <c r="V27" s="10"/>
      <c r="W27" s="34"/>
      <c r="X27" s="10"/>
      <c r="Y27" s="34"/>
      <c r="Z27" s="34"/>
      <c r="AA27" s="10"/>
      <c r="AB27" s="13"/>
      <c r="AC27" s="9"/>
      <c r="AD27" s="18"/>
      <c r="AE27" s="13"/>
    </row>
    <row r="28" spans="1:31" ht="11.25">
      <c r="A28" s="4" t="s">
        <v>31</v>
      </c>
      <c r="B28" s="5" t="s">
        <v>8</v>
      </c>
      <c r="C28" s="5">
        <v>350</v>
      </c>
      <c r="D28" s="10">
        <f t="shared" si="9"/>
        <v>0.08791760864104496</v>
      </c>
      <c r="E28" s="4" t="s">
        <v>148</v>
      </c>
      <c r="F28" s="5">
        <v>1757</v>
      </c>
      <c r="G28" s="10">
        <f t="shared" si="10"/>
        <v>0.4413463953780457</v>
      </c>
      <c r="H28" s="5" t="s">
        <v>166</v>
      </c>
      <c r="I28" s="5">
        <v>451</v>
      </c>
      <c r="J28" s="10">
        <f t="shared" si="11"/>
        <v>0.11328811856317508</v>
      </c>
      <c r="K28" s="5" t="s">
        <v>177</v>
      </c>
      <c r="L28" s="5">
        <v>227</v>
      </c>
      <c r="M28" s="10">
        <f t="shared" si="8"/>
        <v>0.05702084903290631</v>
      </c>
      <c r="N28" s="5" t="s">
        <v>185</v>
      </c>
      <c r="O28" s="5">
        <v>846</v>
      </c>
      <c r="P28" s="10">
        <f>O28/Y28</f>
        <v>0.21250941974378296</v>
      </c>
      <c r="Q28" s="5"/>
      <c r="R28" s="5"/>
      <c r="S28" s="10"/>
      <c r="T28" s="5" t="s">
        <v>196</v>
      </c>
      <c r="U28" s="5">
        <v>350</v>
      </c>
      <c r="V28" s="10">
        <f>U28/Y28</f>
        <v>0.08791760864104496</v>
      </c>
      <c r="W28" s="34">
        <f t="shared" si="3"/>
        <v>10</v>
      </c>
      <c r="X28" s="10">
        <f t="shared" si="5"/>
        <v>0.0025119316754584277</v>
      </c>
      <c r="Y28" s="34">
        <f t="shared" si="6"/>
        <v>3981</v>
      </c>
      <c r="Z28" s="34">
        <v>3991</v>
      </c>
      <c r="AA28" s="10">
        <f t="shared" si="4"/>
        <v>0.2954326745132874</v>
      </c>
      <c r="AB28" s="13">
        <v>13509</v>
      </c>
      <c r="AC28" s="9">
        <f>F28-O28</f>
        <v>911</v>
      </c>
      <c r="AD28" s="18">
        <f t="shared" si="12"/>
        <v>0.22883697563426275</v>
      </c>
      <c r="AE28" s="13" t="s">
        <v>98</v>
      </c>
    </row>
    <row r="29" spans="1:31" ht="11.25">
      <c r="A29" s="4" t="s">
        <v>32</v>
      </c>
      <c r="B29" s="5" t="s">
        <v>24</v>
      </c>
      <c r="C29" s="5">
        <v>716</v>
      </c>
      <c r="D29" s="10">
        <f t="shared" si="9"/>
        <v>0.17718386537985648</v>
      </c>
      <c r="E29" s="4" t="s">
        <v>149</v>
      </c>
      <c r="F29" s="5">
        <v>1695</v>
      </c>
      <c r="G29" s="10">
        <f t="shared" si="10"/>
        <v>0.4194506310319228</v>
      </c>
      <c r="H29" s="5" t="s">
        <v>67</v>
      </c>
      <c r="I29" s="5">
        <v>437</v>
      </c>
      <c r="J29" s="10">
        <f t="shared" si="11"/>
        <v>0.10814154912150457</v>
      </c>
      <c r="K29" s="5" t="s">
        <v>178</v>
      </c>
      <c r="L29" s="5">
        <v>162</v>
      </c>
      <c r="M29" s="10">
        <f t="shared" si="8"/>
        <v>0.0400890868596882</v>
      </c>
      <c r="N29" s="5" t="s">
        <v>186</v>
      </c>
      <c r="O29" s="5">
        <v>1031</v>
      </c>
      <c r="P29" s="10">
        <f>O29/Y29</f>
        <v>0.25513486760702797</v>
      </c>
      <c r="Q29" s="5"/>
      <c r="R29" s="5"/>
      <c r="S29" s="10"/>
      <c r="T29" s="5"/>
      <c r="U29" s="5"/>
      <c r="V29" s="10"/>
      <c r="W29" s="34">
        <f t="shared" si="3"/>
        <v>9</v>
      </c>
      <c r="X29" s="10">
        <f t="shared" si="5"/>
        <v>0.0022271714922048997</v>
      </c>
      <c r="Y29" s="34">
        <f t="shared" si="6"/>
        <v>4041</v>
      </c>
      <c r="Z29" s="34">
        <v>4050</v>
      </c>
      <c r="AA29" s="10">
        <f t="shared" si="4"/>
        <v>0.307447050785698</v>
      </c>
      <c r="AB29" s="13">
        <v>13173</v>
      </c>
      <c r="AC29" s="9">
        <f>F29-O29</f>
        <v>664</v>
      </c>
      <c r="AD29" s="18">
        <f t="shared" si="12"/>
        <v>0.16431576342489482</v>
      </c>
      <c r="AE29" s="13" t="s">
        <v>98</v>
      </c>
    </row>
    <row r="30" spans="1:31" ht="11.25">
      <c r="A30" s="4" t="s">
        <v>33</v>
      </c>
      <c r="B30" s="4" t="s">
        <v>122</v>
      </c>
      <c r="C30" s="5">
        <v>2713</v>
      </c>
      <c r="D30" s="10">
        <f t="shared" si="9"/>
        <v>0.4671143250688705</v>
      </c>
      <c r="E30" s="5" t="s">
        <v>150</v>
      </c>
      <c r="F30" s="5">
        <v>1314</v>
      </c>
      <c r="G30" s="10">
        <f t="shared" si="10"/>
        <v>0.2262396694214876</v>
      </c>
      <c r="H30" s="5" t="s">
        <v>167</v>
      </c>
      <c r="I30" s="5">
        <v>883</v>
      </c>
      <c r="J30" s="10">
        <f t="shared" si="11"/>
        <v>0.15203168044077134</v>
      </c>
      <c r="K30" s="5" t="s">
        <v>179</v>
      </c>
      <c r="L30" s="5">
        <v>351</v>
      </c>
      <c r="M30" s="10">
        <f t="shared" si="8"/>
        <v>0.06043388429752066</v>
      </c>
      <c r="N30" s="5" t="s">
        <v>187</v>
      </c>
      <c r="O30" s="5">
        <v>547</v>
      </c>
      <c r="P30" s="10">
        <f>O30/Y30</f>
        <v>0.09418044077134986</v>
      </c>
      <c r="Q30" s="5"/>
      <c r="R30" s="5"/>
      <c r="S30" s="10"/>
      <c r="T30" s="5"/>
      <c r="U30" s="5"/>
      <c r="V30" s="10"/>
      <c r="W30" s="34">
        <f t="shared" si="3"/>
        <v>12</v>
      </c>
      <c r="X30" s="10">
        <f t="shared" si="5"/>
        <v>0.002066115702479339</v>
      </c>
      <c r="Y30" s="34">
        <f t="shared" si="6"/>
        <v>5808</v>
      </c>
      <c r="Z30" s="34">
        <v>5820</v>
      </c>
      <c r="AA30" s="10">
        <f t="shared" si="4"/>
        <v>0.41458897278814644</v>
      </c>
      <c r="AB30" s="13">
        <v>14038</v>
      </c>
      <c r="AC30" s="9">
        <f>C30-F30</f>
        <v>1399</v>
      </c>
      <c r="AD30" s="18">
        <f t="shared" si="12"/>
        <v>0.24087465564738292</v>
      </c>
      <c r="AE30" s="13" t="s">
        <v>96</v>
      </c>
    </row>
    <row r="31" spans="1:31" ht="11.25">
      <c r="A31" s="4" t="s">
        <v>34</v>
      </c>
      <c r="B31" s="4" t="s">
        <v>123</v>
      </c>
      <c r="C31" s="5">
        <v>2258</v>
      </c>
      <c r="D31" s="10">
        <f t="shared" si="9"/>
        <v>0.3897807698947005</v>
      </c>
      <c r="E31" s="5" t="s">
        <v>36</v>
      </c>
      <c r="F31" s="5">
        <v>761</v>
      </c>
      <c r="G31" s="10">
        <f t="shared" si="10"/>
        <v>0.13136544104954256</v>
      </c>
      <c r="H31" s="5" t="s">
        <v>89</v>
      </c>
      <c r="I31" s="5">
        <v>1076</v>
      </c>
      <c r="J31" s="10">
        <f t="shared" si="11"/>
        <v>0.1857414120490247</v>
      </c>
      <c r="K31" s="5" t="s">
        <v>90</v>
      </c>
      <c r="L31" s="5">
        <v>327</v>
      </c>
      <c r="M31" s="10">
        <f t="shared" si="8"/>
        <v>0.056447436561367165</v>
      </c>
      <c r="N31" s="5"/>
      <c r="O31" s="5"/>
      <c r="P31" s="10"/>
      <c r="Q31" s="5"/>
      <c r="R31" s="5"/>
      <c r="S31" s="10"/>
      <c r="T31" s="5" t="s">
        <v>197</v>
      </c>
      <c r="U31" s="5">
        <v>1371</v>
      </c>
      <c r="V31" s="10">
        <f>U31/Y31</f>
        <v>0.2366649404453651</v>
      </c>
      <c r="W31" s="34">
        <f t="shared" si="3"/>
        <v>18</v>
      </c>
      <c r="X31" s="10">
        <f t="shared" si="5"/>
        <v>0.0031071983428275505</v>
      </c>
      <c r="Y31" s="34">
        <f t="shared" si="6"/>
        <v>5793</v>
      </c>
      <c r="Z31" s="34">
        <v>5811</v>
      </c>
      <c r="AA31" s="10">
        <f t="shared" si="4"/>
        <v>0.40696127179774494</v>
      </c>
      <c r="AB31" s="13">
        <v>14279</v>
      </c>
      <c r="AC31" s="9">
        <f>C31-I31</f>
        <v>1182</v>
      </c>
      <c r="AD31" s="18">
        <f t="shared" si="12"/>
        <v>0.2040393578456758</v>
      </c>
      <c r="AE31" s="13" t="s">
        <v>95</v>
      </c>
    </row>
    <row r="32" spans="1:31" ht="11.25">
      <c r="A32" s="4" t="s">
        <v>35</v>
      </c>
      <c r="B32" s="4" t="s">
        <v>124</v>
      </c>
      <c r="C32" s="5">
        <v>2679</v>
      </c>
      <c r="D32" s="10">
        <f t="shared" si="9"/>
        <v>0.4960192556933901</v>
      </c>
      <c r="E32" s="5" t="s">
        <v>151</v>
      </c>
      <c r="F32" s="5">
        <v>1899</v>
      </c>
      <c r="G32" s="10">
        <f t="shared" si="10"/>
        <v>0.35160155526754305</v>
      </c>
      <c r="H32" s="5" t="s">
        <v>168</v>
      </c>
      <c r="I32" s="5">
        <v>283</v>
      </c>
      <c r="J32" s="10">
        <f t="shared" si="11"/>
        <v>0.052397704128865026</v>
      </c>
      <c r="K32" s="5" t="s">
        <v>180</v>
      </c>
      <c r="L32" s="5">
        <v>540</v>
      </c>
      <c r="M32" s="10">
        <f t="shared" si="8"/>
        <v>0.09998148491020181</v>
      </c>
      <c r="N32" s="5"/>
      <c r="O32" s="5"/>
      <c r="P32" s="10"/>
      <c r="Q32" s="5"/>
      <c r="R32" s="5"/>
      <c r="S32" s="10"/>
      <c r="T32" s="5"/>
      <c r="U32" s="5"/>
      <c r="V32" s="10"/>
      <c r="W32" s="34">
        <f t="shared" si="3"/>
        <v>21</v>
      </c>
      <c r="X32" s="10">
        <f t="shared" si="5"/>
        <v>0.0038881688576189594</v>
      </c>
      <c r="Y32" s="34">
        <f t="shared" si="6"/>
        <v>5401</v>
      </c>
      <c r="Z32" s="34">
        <v>5422</v>
      </c>
      <c r="AA32" s="10">
        <f t="shared" si="4"/>
        <v>0.40002951158329647</v>
      </c>
      <c r="AB32" s="13">
        <v>13554</v>
      </c>
      <c r="AC32" s="9">
        <f>C32-F32</f>
        <v>780</v>
      </c>
      <c r="AD32" s="18">
        <f t="shared" si="12"/>
        <v>0.14441770042584706</v>
      </c>
      <c r="AE32" s="13" t="s">
        <v>96</v>
      </c>
    </row>
    <row r="33" spans="1:31" ht="11.25">
      <c r="A33" s="4" t="s">
        <v>37</v>
      </c>
      <c r="B33" s="4" t="s">
        <v>125</v>
      </c>
      <c r="C33" s="5">
        <v>2763</v>
      </c>
      <c r="D33" s="10">
        <f t="shared" si="9"/>
        <v>0.5244874715261959</v>
      </c>
      <c r="E33" s="5" t="s">
        <v>152</v>
      </c>
      <c r="F33" s="5">
        <v>1130</v>
      </c>
      <c r="G33" s="10">
        <f t="shared" si="10"/>
        <v>0.21450265755504935</v>
      </c>
      <c r="H33" s="5" t="s">
        <v>88</v>
      </c>
      <c r="I33" s="5">
        <v>552</v>
      </c>
      <c r="J33" s="10">
        <f t="shared" si="11"/>
        <v>0.10478359908883828</v>
      </c>
      <c r="K33" s="5" t="s">
        <v>91</v>
      </c>
      <c r="L33" s="5">
        <v>193</v>
      </c>
      <c r="M33" s="10">
        <f t="shared" si="8"/>
        <v>0.03663629460895976</v>
      </c>
      <c r="N33" s="5" t="s">
        <v>188</v>
      </c>
      <c r="O33" s="5">
        <v>630</v>
      </c>
      <c r="P33" s="10">
        <f>O33/Y33</f>
        <v>0.11958997722095673</v>
      </c>
      <c r="Q33" s="5"/>
      <c r="R33" s="5"/>
      <c r="S33" s="10"/>
      <c r="T33" s="5"/>
      <c r="U33" s="5"/>
      <c r="V33" s="10"/>
      <c r="W33" s="34">
        <f t="shared" si="3"/>
        <v>12</v>
      </c>
      <c r="X33" s="10">
        <f t="shared" si="5"/>
        <v>0.002277904328018223</v>
      </c>
      <c r="Y33" s="34">
        <f t="shared" si="6"/>
        <v>5268</v>
      </c>
      <c r="Z33" s="34">
        <v>5280</v>
      </c>
      <c r="AA33" s="10">
        <f t="shared" si="4"/>
        <v>0.3743884279940438</v>
      </c>
      <c r="AB33" s="13">
        <v>14103</v>
      </c>
      <c r="AC33" s="9">
        <f>C33-F33</f>
        <v>1633</v>
      </c>
      <c r="AD33" s="18">
        <f t="shared" si="12"/>
        <v>0.3099848139711465</v>
      </c>
      <c r="AE33" s="13" t="s">
        <v>96</v>
      </c>
    </row>
    <row r="34" spans="1:31" ht="11.25">
      <c r="A34" s="4" t="s">
        <v>38</v>
      </c>
      <c r="B34" s="5" t="s">
        <v>126</v>
      </c>
      <c r="C34" s="5">
        <v>661</v>
      </c>
      <c r="D34" s="10">
        <f t="shared" si="9"/>
        <v>0.15422305179654688</v>
      </c>
      <c r="E34" s="4" t="s">
        <v>153</v>
      </c>
      <c r="F34" s="5">
        <v>2041</v>
      </c>
      <c r="G34" s="10">
        <f t="shared" si="10"/>
        <v>0.47620158656089595</v>
      </c>
      <c r="H34" s="5" t="s">
        <v>92</v>
      </c>
      <c r="I34" s="5">
        <v>700</v>
      </c>
      <c r="J34" s="10">
        <f t="shared" si="11"/>
        <v>0.163322445170322</v>
      </c>
      <c r="K34" s="5" t="s">
        <v>181</v>
      </c>
      <c r="L34" s="5">
        <v>291</v>
      </c>
      <c r="M34" s="10">
        <f t="shared" si="8"/>
        <v>0.06789547363509099</v>
      </c>
      <c r="N34" s="5"/>
      <c r="O34" s="5"/>
      <c r="P34" s="10"/>
      <c r="Q34" s="5" t="s">
        <v>93</v>
      </c>
      <c r="R34" s="5">
        <v>593</v>
      </c>
      <c r="S34" s="10">
        <f>R34/Y34</f>
        <v>0.13835744283714418</v>
      </c>
      <c r="T34" s="5"/>
      <c r="U34" s="5"/>
      <c r="V34" s="10"/>
      <c r="W34" s="34">
        <f t="shared" si="3"/>
        <v>10</v>
      </c>
      <c r="X34" s="10">
        <f t="shared" si="5"/>
        <v>0.0023331777881474567</v>
      </c>
      <c r="Y34" s="34">
        <f t="shared" si="6"/>
        <v>4286</v>
      </c>
      <c r="Z34" s="34">
        <v>4296</v>
      </c>
      <c r="AA34" s="10">
        <f t="shared" si="4"/>
        <v>0.3261958997722096</v>
      </c>
      <c r="AB34" s="13">
        <v>13170</v>
      </c>
      <c r="AC34" s="9">
        <f>F34-I34</f>
        <v>1341</v>
      </c>
      <c r="AD34" s="18">
        <f t="shared" si="12"/>
        <v>0.312879141390574</v>
      </c>
      <c r="AE34" s="13" t="s">
        <v>99</v>
      </c>
    </row>
    <row r="35" spans="1:31" ht="11.25">
      <c r="A35" s="1" t="s">
        <v>41</v>
      </c>
      <c r="B35" s="19">
        <v>29</v>
      </c>
      <c r="C35" s="22"/>
      <c r="D35" s="21"/>
      <c r="E35" s="19">
        <v>30</v>
      </c>
      <c r="F35" s="22"/>
      <c r="G35" s="23"/>
      <c r="H35" s="19">
        <v>30</v>
      </c>
      <c r="I35" s="22"/>
      <c r="J35" s="21"/>
      <c r="K35" s="19">
        <v>28</v>
      </c>
      <c r="L35" s="22"/>
      <c r="M35" s="21"/>
      <c r="N35" s="19">
        <v>8</v>
      </c>
      <c r="O35" s="22"/>
      <c r="P35" s="21"/>
      <c r="Q35" s="19">
        <v>8</v>
      </c>
      <c r="R35" s="22"/>
      <c r="S35" s="21"/>
      <c r="T35" s="19">
        <v>5</v>
      </c>
      <c r="U35" s="22"/>
      <c r="V35" s="23"/>
      <c r="W35" s="20"/>
      <c r="X35" s="23"/>
      <c r="Y35" s="39">
        <f>B35+E35+H35+K35+N35+Q35+T35</f>
        <v>138</v>
      </c>
      <c r="Z35" s="38"/>
      <c r="AA35" s="39"/>
      <c r="AB35" s="36"/>
      <c r="AC35" s="9"/>
      <c r="AD35" s="42"/>
      <c r="AE35" s="13"/>
    </row>
    <row r="36" spans="1:31" ht="11.25">
      <c r="A36" s="1" t="s">
        <v>52</v>
      </c>
      <c r="B36" s="35"/>
      <c r="C36" s="36">
        <f>SUM(C5:C22)+(C23+C24)/2+C25+(C26+C27)/2+SUM(C28:C34)</f>
        <v>50049.5</v>
      </c>
      <c r="D36" s="37">
        <f>C36/Y36</f>
        <v>0.3693649147795412</v>
      </c>
      <c r="E36" s="36"/>
      <c r="F36" s="36">
        <f>SUM(F5:F22)+(F23+F24)/2+F25+(F26+F27)/2+SUM(F28:F34)</f>
        <v>40889</v>
      </c>
      <c r="G36" s="37">
        <f>F36/Y36</f>
        <v>0.30176049711626807</v>
      </c>
      <c r="H36" s="36"/>
      <c r="I36" s="36">
        <f>SUM(I5:I22)+(I23+I24)/2+I25+(I26+I27)/2+SUM(I28:I34)</f>
        <v>21735.5</v>
      </c>
      <c r="J36" s="37">
        <f>I36/Y36</f>
        <v>0.16040781836363435</v>
      </c>
      <c r="K36" s="36"/>
      <c r="L36" s="36">
        <f>SUM(L5:L22)+(L23+L24)/2+L25+(L26+L27)/2+SUM(L28:L34)</f>
        <v>12081.5</v>
      </c>
      <c r="M36" s="37">
        <f>L36/Y36</f>
        <v>0.08916137459732919</v>
      </c>
      <c r="N36" s="36"/>
      <c r="O36" s="36">
        <f>SUM(O5:O22)+(O23+O24)/2+O25+(O26+O27)/2+SUM(O28:O34)</f>
        <v>5489</v>
      </c>
      <c r="P36" s="37">
        <f>O36/Y36</f>
        <v>0.04050877665560898</v>
      </c>
      <c r="Q36" s="36"/>
      <c r="R36" s="36">
        <f>SUM(R5:R25)+SUM(R26:R27)/2+SUM(R28:R34)</f>
        <v>2098</v>
      </c>
      <c r="S36" s="37">
        <f>R36/Y36</f>
        <v>0.015483223432950926</v>
      </c>
      <c r="T36" s="36"/>
      <c r="U36" s="36">
        <f>SUM(U5:U22)+(U23+U24)/2+U25+(U26+U27)/2+SUM(U28:U34)</f>
        <v>3159</v>
      </c>
      <c r="V36" s="37">
        <f>U36/Y36</f>
        <v>0.023313395054667292</v>
      </c>
      <c r="W36" s="36"/>
      <c r="X36" s="37"/>
      <c r="Y36" s="38">
        <f>C36+F36+I36+L36+O36+R36+U36</f>
        <v>135501.5</v>
      </c>
      <c r="Z36" s="36">
        <f>SUM(Z5:Z34)</f>
        <v>136441</v>
      </c>
      <c r="AA36" s="37">
        <f>Z36/AB36</f>
        <v>0.3683771437211111</v>
      </c>
      <c r="AB36" s="36">
        <f>SUM(AB5:AB34)</f>
        <v>370384</v>
      </c>
      <c r="AC36" s="9"/>
      <c r="AD36" s="42"/>
      <c r="AE36" s="13"/>
    </row>
    <row r="37" spans="1:31" ht="11.25">
      <c r="A37" s="24"/>
      <c r="B37" s="31"/>
      <c r="C37" s="31"/>
      <c r="D37" s="25"/>
      <c r="E37" s="31"/>
      <c r="F37" s="31"/>
      <c r="G37" s="25"/>
      <c r="H37" s="31"/>
      <c r="I37" s="31"/>
      <c r="J37" s="25"/>
      <c r="K37" s="31"/>
      <c r="L37" s="31"/>
      <c r="M37" s="25"/>
      <c r="N37" s="31"/>
      <c r="O37" s="31"/>
      <c r="P37" s="25"/>
      <c r="Q37" s="31"/>
      <c r="R37" s="31"/>
      <c r="S37" s="25"/>
      <c r="T37" s="31"/>
      <c r="U37" s="31"/>
      <c r="V37" s="25"/>
      <c r="W37" s="31"/>
      <c r="X37" s="25"/>
      <c r="Y37" s="40"/>
      <c r="Z37" s="31"/>
      <c r="AA37" s="25"/>
      <c r="AB37" s="12"/>
      <c r="AC37" s="9"/>
      <c r="AD37" s="42"/>
      <c r="AE37" s="13"/>
    </row>
    <row r="38" spans="1:31" ht="11.25">
      <c r="A38" s="24" t="s">
        <v>202</v>
      </c>
      <c r="B38" s="31"/>
      <c r="C38" s="31">
        <v>45449</v>
      </c>
      <c r="D38" s="25">
        <f>C38/Y38</f>
        <v>0.3386535524011773</v>
      </c>
      <c r="E38" s="31"/>
      <c r="F38" s="31">
        <v>46643</v>
      </c>
      <c r="G38" s="25">
        <f>F38/Y38</f>
        <v>0.34755038932975674</v>
      </c>
      <c r="H38" s="31"/>
      <c r="I38" s="31">
        <v>19391</v>
      </c>
      <c r="J38" s="25">
        <f>I38/Y38</f>
        <v>0.14448791028650199</v>
      </c>
      <c r="K38" s="31"/>
      <c r="L38" s="31">
        <v>12886</v>
      </c>
      <c r="M38" s="25">
        <f>L38/Y38</f>
        <v>0.09601728698632689</v>
      </c>
      <c r="N38" s="31"/>
      <c r="O38" s="31">
        <v>4474</v>
      </c>
      <c r="P38" s="25">
        <f>O38/Y38</f>
        <v>0.03333705897693827</v>
      </c>
      <c r="Q38" s="31"/>
      <c r="R38" s="31">
        <v>2446</v>
      </c>
      <c r="S38" s="25">
        <f>R38/Y38</f>
        <v>0.018225848515331024</v>
      </c>
      <c r="T38" s="31"/>
      <c r="U38" s="31">
        <v>2916</v>
      </c>
      <c r="V38" s="25">
        <f>U38/Y38</f>
        <v>0.02172795350396781</v>
      </c>
      <c r="W38" s="25"/>
      <c r="X38" s="25"/>
      <c r="Y38" s="32">
        <f>C38+F38+I38+L38+O38+R38+U38+W38</f>
        <v>134205</v>
      </c>
      <c r="Z38" s="32"/>
      <c r="AA38" s="25">
        <f>Y38/AB38</f>
        <v>0.35705923982738347</v>
      </c>
      <c r="AB38" s="12">
        <v>375862</v>
      </c>
      <c r="AC38" s="9"/>
      <c r="AD38" s="42"/>
      <c r="AE38" s="13"/>
    </row>
    <row r="39" spans="1:31" ht="11.25">
      <c r="A39" s="28" t="s">
        <v>203</v>
      </c>
      <c r="B39" s="33"/>
      <c r="C39" s="33"/>
      <c r="D39" s="29">
        <f>D36-D38</f>
        <v>0.030711362378363916</v>
      </c>
      <c r="E39" s="33"/>
      <c r="F39" s="33"/>
      <c r="G39" s="29">
        <f>G36-G38</f>
        <v>-0.04578989221348867</v>
      </c>
      <c r="H39" s="33"/>
      <c r="I39" s="33"/>
      <c r="J39" s="29">
        <f>J36-J38</f>
        <v>0.015919908077132366</v>
      </c>
      <c r="K39" s="33"/>
      <c r="L39" s="33"/>
      <c r="M39" s="29">
        <f>M36-M38</f>
        <v>-0.006855912388997701</v>
      </c>
      <c r="N39" s="33"/>
      <c r="O39" s="33"/>
      <c r="P39" s="29">
        <f>P36-P38</f>
        <v>0.007171717678670711</v>
      </c>
      <c r="Q39" s="33"/>
      <c r="R39" s="33"/>
      <c r="S39" s="29">
        <f>S36-S38</f>
        <v>-0.002742625082380098</v>
      </c>
      <c r="T39" s="33"/>
      <c r="U39" s="33"/>
      <c r="V39" s="29">
        <f>V36-V38</f>
        <v>0.0015854415506994825</v>
      </c>
      <c r="W39" s="29"/>
      <c r="X39" s="29"/>
      <c r="Y39" s="33"/>
      <c r="Z39" s="33"/>
      <c r="AA39" s="29">
        <f>AA36-AA38</f>
        <v>0.01131790389372761</v>
      </c>
      <c r="AB39" s="14"/>
      <c r="AC39" s="43"/>
      <c r="AD39" s="33"/>
      <c r="AE39" s="14"/>
    </row>
    <row r="40" spans="1:28" ht="11.25">
      <c r="A40" s="26" t="s">
        <v>49</v>
      </c>
      <c r="B40" s="18"/>
      <c r="C40" s="18"/>
      <c r="D40" s="18"/>
      <c r="E40" s="18"/>
      <c r="F40" s="18"/>
      <c r="G40" s="18">
        <f>(G39-D39)/2</f>
        <v>-0.03825062729592629</v>
      </c>
      <c r="H40" s="18"/>
      <c r="I40" s="18"/>
      <c r="J40" s="18">
        <f>(J39-D39)/2</f>
        <v>-0.007395727150615775</v>
      </c>
      <c r="K40" s="18"/>
      <c r="L40" s="18"/>
      <c r="M40" s="27">
        <f>(M39-D39)/2</f>
        <v>-0.018783637383680808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1.25">
      <c r="A41" s="26" t="s">
        <v>48</v>
      </c>
      <c r="B41" s="18"/>
      <c r="C41" s="18"/>
      <c r="D41" s="18">
        <f>(D39-G39)/2</f>
        <v>0.03825062729592629</v>
      </c>
      <c r="E41" s="18"/>
      <c r="F41" s="18"/>
      <c r="G41" s="18"/>
      <c r="H41" s="18"/>
      <c r="I41" s="18"/>
      <c r="J41" s="18">
        <f>(J39-G39)/2</f>
        <v>0.030854900145310518</v>
      </c>
      <c r="K41" s="18"/>
      <c r="L41" s="18"/>
      <c r="M41" s="27">
        <f>(M39-G39)/2</f>
        <v>0.019466989912245485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1.25">
      <c r="A42" s="26" t="s">
        <v>50</v>
      </c>
      <c r="B42" s="18"/>
      <c r="C42" s="18"/>
      <c r="D42" s="18">
        <f>(D39-J39)/2</f>
        <v>0.007395727150615775</v>
      </c>
      <c r="E42" s="18"/>
      <c r="F42" s="18"/>
      <c r="G42" s="18">
        <f>(G39-J39)/2</f>
        <v>-0.030854900145310518</v>
      </c>
      <c r="H42" s="18"/>
      <c r="I42" s="18"/>
      <c r="J42" s="18"/>
      <c r="K42" s="18"/>
      <c r="L42" s="18"/>
      <c r="M42" s="27">
        <f>(M39-J39)/2</f>
        <v>-0.011387910233065034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1.25">
      <c r="A43" s="28" t="s">
        <v>51</v>
      </c>
      <c r="B43" s="29"/>
      <c r="C43" s="29"/>
      <c r="D43" s="29">
        <f>(M39-D39)/2</f>
        <v>-0.018783637383680808</v>
      </c>
      <c r="E43" s="29"/>
      <c r="F43" s="29"/>
      <c r="G43" s="29">
        <f>(G39-M39)/2</f>
        <v>-0.019466989912245485</v>
      </c>
      <c r="H43" s="29"/>
      <c r="I43" s="29"/>
      <c r="J43" s="29">
        <f>(J39-M39)/2</f>
        <v>0.011387910233065034</v>
      </c>
      <c r="K43" s="29"/>
      <c r="L43" s="29"/>
      <c r="M43" s="3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8" spans="1:31" ht="12.75">
      <c r="A48" s="1"/>
      <c r="B48" s="50" t="s">
        <v>2</v>
      </c>
      <c r="C48" s="51"/>
      <c r="D48" s="52"/>
      <c r="E48" s="50" t="s">
        <v>3</v>
      </c>
      <c r="F48" s="53"/>
      <c r="G48" s="52"/>
      <c r="H48" s="50" t="s">
        <v>4</v>
      </c>
      <c r="I48" s="53"/>
      <c r="J48" s="52"/>
      <c r="K48" s="50" t="s">
        <v>5</v>
      </c>
      <c r="L48" s="53"/>
      <c r="M48" s="52"/>
      <c r="N48" s="50" t="s">
        <v>6</v>
      </c>
      <c r="O48" s="53"/>
      <c r="P48" s="52"/>
      <c r="Q48" s="50" t="s">
        <v>17</v>
      </c>
      <c r="R48" s="53"/>
      <c r="S48" s="52"/>
      <c r="T48" s="50" t="s">
        <v>39</v>
      </c>
      <c r="U48" s="51"/>
      <c r="V48" s="52"/>
      <c r="W48" s="54" t="s">
        <v>54</v>
      </c>
      <c r="X48" s="57"/>
      <c r="Y48" s="15" t="s">
        <v>46</v>
      </c>
      <c r="Z48" s="15" t="s">
        <v>53</v>
      </c>
      <c r="AA48" s="15" t="s">
        <v>45</v>
      </c>
      <c r="AB48" s="15" t="s">
        <v>47</v>
      </c>
      <c r="AC48" s="54" t="s">
        <v>94</v>
      </c>
      <c r="AD48" s="55"/>
      <c r="AE48" s="56"/>
    </row>
    <row r="49" spans="1:31" ht="11.25">
      <c r="A49" s="3"/>
      <c r="B49" s="16"/>
      <c r="C49" s="17" t="s">
        <v>43</v>
      </c>
      <c r="D49" s="11" t="s">
        <v>44</v>
      </c>
      <c r="E49" s="16"/>
      <c r="F49" s="17" t="s">
        <v>43</v>
      </c>
      <c r="G49" s="11" t="s">
        <v>44</v>
      </c>
      <c r="H49" s="16"/>
      <c r="I49" s="17" t="s">
        <v>43</v>
      </c>
      <c r="J49" s="11" t="s">
        <v>44</v>
      </c>
      <c r="K49" s="16"/>
      <c r="L49" s="17" t="s">
        <v>43</v>
      </c>
      <c r="M49" s="11" t="s">
        <v>44</v>
      </c>
      <c r="N49" s="16"/>
      <c r="O49" s="17" t="s">
        <v>43</v>
      </c>
      <c r="P49" s="11" t="s">
        <v>44</v>
      </c>
      <c r="Q49" s="16"/>
      <c r="R49" s="17" t="s">
        <v>43</v>
      </c>
      <c r="S49" s="11" t="s">
        <v>44</v>
      </c>
      <c r="T49" s="16"/>
      <c r="U49" s="17" t="s">
        <v>43</v>
      </c>
      <c r="V49" s="11" t="s">
        <v>44</v>
      </c>
      <c r="W49" s="16" t="s">
        <v>43</v>
      </c>
      <c r="X49" s="11" t="s">
        <v>44</v>
      </c>
      <c r="Y49" s="6"/>
      <c r="Z49" s="6"/>
      <c r="AA49" s="6"/>
      <c r="AB49" s="6"/>
      <c r="AC49" s="43"/>
      <c r="AD49" s="33"/>
      <c r="AE49" s="14"/>
    </row>
    <row r="50" spans="1:31" ht="11.25">
      <c r="A50" s="4" t="s">
        <v>0</v>
      </c>
      <c r="B50" s="5"/>
      <c r="C50" s="34">
        <f>SUM(C5:C5)</f>
        <v>1094</v>
      </c>
      <c r="D50" s="10">
        <f aca="true" t="shared" si="13" ref="D50:D78">C50/Y50</f>
        <v>0.2825413223140496</v>
      </c>
      <c r="E50" s="5"/>
      <c r="F50" s="34">
        <f>SUM(F5:F5)</f>
        <v>1606</v>
      </c>
      <c r="G50" s="10">
        <f aca="true" t="shared" si="14" ref="G50:G78">F50/Y50</f>
        <v>0.4147727272727273</v>
      </c>
      <c r="H50" s="5"/>
      <c r="I50" s="34">
        <f>SUM(I5:I5)</f>
        <v>727</v>
      </c>
      <c r="J50" s="10">
        <f aca="true" t="shared" si="15" ref="J50:J78">I50/Y50</f>
        <v>0.1877582644628099</v>
      </c>
      <c r="K50" s="5"/>
      <c r="L50" s="34">
        <f>SUM(L5:L5)</f>
        <v>445</v>
      </c>
      <c r="M50" s="10">
        <f aca="true" t="shared" si="16" ref="M50:M78">L50/Y50</f>
        <v>0.11492768595041322</v>
      </c>
      <c r="N50" s="5"/>
      <c r="O50" s="34">
        <f>SUM(O5:O5)</f>
        <v>0</v>
      </c>
      <c r="P50" s="10">
        <f>O50/Y50</f>
        <v>0</v>
      </c>
      <c r="Q50" s="5"/>
      <c r="R50" s="34">
        <f>SUM(R5:R5)</f>
        <v>0</v>
      </c>
      <c r="S50" s="10">
        <f>R50/Y50</f>
        <v>0</v>
      </c>
      <c r="T50" s="9"/>
      <c r="U50" s="34">
        <f>SUM(U5:U5)</f>
        <v>0</v>
      </c>
      <c r="V50" s="10">
        <f>U50/Y50</f>
        <v>0</v>
      </c>
      <c r="W50" s="34">
        <f>W5</f>
        <v>20</v>
      </c>
      <c r="X50" s="10">
        <f>W50/Y50</f>
        <v>0.005165289256198347</v>
      </c>
      <c r="Y50" s="34">
        <f>Y5</f>
        <v>3872</v>
      </c>
      <c r="Z50" s="34">
        <f>Z5</f>
        <v>3892</v>
      </c>
      <c r="AA50" s="10">
        <f aca="true" t="shared" si="17" ref="AA50:AA78">Z50/AB50</f>
        <v>0.32046109510086457</v>
      </c>
      <c r="AB50" s="34">
        <f>AB5</f>
        <v>12145</v>
      </c>
      <c r="AC50" s="9">
        <f>AC5</f>
        <v>512</v>
      </c>
      <c r="AD50" s="18">
        <f>AC50/Y50</f>
        <v>0.1322314049586777</v>
      </c>
      <c r="AE50" s="13" t="str">
        <f>AE5</f>
        <v>Lab-LD</v>
      </c>
    </row>
    <row r="51" spans="1:31" ht="11.25">
      <c r="A51" s="4" t="s">
        <v>40</v>
      </c>
      <c r="B51" s="5"/>
      <c r="C51" s="34">
        <f aca="true" t="shared" si="18" ref="C51:C61">SUM(C6:C6)</f>
        <v>2096</v>
      </c>
      <c r="D51" s="10">
        <f t="shared" si="13"/>
        <v>0.39636913767019666</v>
      </c>
      <c r="E51" s="5"/>
      <c r="F51" s="34">
        <f aca="true" t="shared" si="19" ref="F51:F61">SUM(F6:F6)</f>
        <v>1451</v>
      </c>
      <c r="G51" s="10">
        <f t="shared" si="14"/>
        <v>0.27439485627836613</v>
      </c>
      <c r="H51" s="5"/>
      <c r="I51" s="34">
        <f aca="true" t="shared" si="20" ref="I51:I60">SUM(I6:I6)</f>
        <v>941</v>
      </c>
      <c r="J51" s="10">
        <f t="shared" si="15"/>
        <v>0.1779500756429652</v>
      </c>
      <c r="K51" s="5"/>
      <c r="L51" s="34">
        <f aca="true" t="shared" si="21" ref="L51:L61">SUM(L6:L6)</f>
        <v>275</v>
      </c>
      <c r="M51" s="10">
        <f t="shared" si="16"/>
        <v>0.052004538577912256</v>
      </c>
      <c r="N51" s="5"/>
      <c r="O51" s="34">
        <f aca="true" t="shared" si="22" ref="O51:O61">SUM(O6:O6)</f>
        <v>525</v>
      </c>
      <c r="P51" s="10">
        <f aca="true" t="shared" si="23" ref="P51:P77">O51/Y51</f>
        <v>0.09928139183055976</v>
      </c>
      <c r="Q51" s="5"/>
      <c r="R51" s="34">
        <f aca="true" t="shared" si="24" ref="R51:R60">SUM(R6:R6)</f>
        <v>0</v>
      </c>
      <c r="S51" s="10">
        <f aca="true" t="shared" si="25" ref="S51:S77">R51/Y51</f>
        <v>0</v>
      </c>
      <c r="T51" s="9"/>
      <c r="U51" s="34">
        <f aca="true" t="shared" si="26" ref="U51:U60">SUM(U6:U6)</f>
        <v>0</v>
      </c>
      <c r="V51" s="10">
        <f aca="true" t="shared" si="27" ref="V51:V77">U51/Y51</f>
        <v>0</v>
      </c>
      <c r="W51" s="34">
        <f aca="true" t="shared" si="28" ref="W51:W61">W6</f>
        <v>11</v>
      </c>
      <c r="X51" s="10">
        <f aca="true" t="shared" si="29" ref="X51:X77">W51/Y51</f>
        <v>0.00208018154311649</v>
      </c>
      <c r="Y51" s="34">
        <f>Y6</f>
        <v>5288</v>
      </c>
      <c r="Z51" s="34">
        <f aca="true" t="shared" si="30" ref="Z51:Z61">Z6</f>
        <v>5299</v>
      </c>
      <c r="AA51" s="10">
        <f t="shared" si="17"/>
        <v>0.3896323529411765</v>
      </c>
      <c r="AB51" s="34">
        <f aca="true" t="shared" si="31" ref="AB51:AB61">AB6</f>
        <v>13600</v>
      </c>
      <c r="AC51" s="9">
        <f aca="true" t="shared" si="32" ref="AC51:AC68">AC6</f>
        <v>645</v>
      </c>
      <c r="AD51" s="18">
        <f aca="true" t="shared" si="33" ref="AD51:AD77">AC51/Y51</f>
        <v>0.12197428139183056</v>
      </c>
      <c r="AE51" s="13" t="str">
        <f aca="true" t="shared" si="34" ref="AE51:AE68">AE6</f>
        <v>LD-Lab</v>
      </c>
    </row>
    <row r="52" spans="1:31" ht="11.25">
      <c r="A52" s="4" t="s">
        <v>7</v>
      </c>
      <c r="B52" s="5"/>
      <c r="C52" s="34">
        <f t="shared" si="18"/>
        <v>746</v>
      </c>
      <c r="D52" s="10">
        <f t="shared" si="13"/>
        <v>0.18520357497517378</v>
      </c>
      <c r="E52" s="5"/>
      <c r="F52" s="34">
        <f t="shared" si="19"/>
        <v>1730</v>
      </c>
      <c r="G52" s="10">
        <f t="shared" si="14"/>
        <v>0.429493545183714</v>
      </c>
      <c r="H52" s="5"/>
      <c r="I52" s="34">
        <f t="shared" si="20"/>
        <v>1234</v>
      </c>
      <c r="J52" s="10">
        <f t="shared" si="15"/>
        <v>0.30635551142005957</v>
      </c>
      <c r="K52" s="5"/>
      <c r="L52" s="34">
        <f t="shared" si="21"/>
        <v>318</v>
      </c>
      <c r="M52" s="10">
        <f t="shared" si="16"/>
        <v>0.07894736842105263</v>
      </c>
      <c r="N52" s="5"/>
      <c r="O52" s="34">
        <f t="shared" si="22"/>
        <v>0</v>
      </c>
      <c r="P52" s="10">
        <f t="shared" si="23"/>
        <v>0</v>
      </c>
      <c r="Q52" s="5"/>
      <c r="R52" s="34">
        <f t="shared" si="24"/>
        <v>0</v>
      </c>
      <c r="S52" s="10">
        <f t="shared" si="25"/>
        <v>0</v>
      </c>
      <c r="T52" s="9"/>
      <c r="U52" s="34">
        <f t="shared" si="26"/>
        <v>0</v>
      </c>
      <c r="V52" s="10">
        <f t="shared" si="27"/>
        <v>0</v>
      </c>
      <c r="W52" s="34">
        <f t="shared" si="28"/>
        <v>13</v>
      </c>
      <c r="X52" s="10">
        <f t="shared" si="29"/>
        <v>0.003227408142999007</v>
      </c>
      <c r="Y52" s="34">
        <f>Y7</f>
        <v>4028</v>
      </c>
      <c r="Z52" s="34">
        <f t="shared" si="30"/>
        <v>4041</v>
      </c>
      <c r="AA52" s="10">
        <f t="shared" si="17"/>
        <v>0.30713688530820094</v>
      </c>
      <c r="AB52" s="34">
        <f t="shared" si="31"/>
        <v>13157</v>
      </c>
      <c r="AC52" s="9">
        <f t="shared" si="32"/>
        <v>496</v>
      </c>
      <c r="AD52" s="18">
        <f t="shared" si="33"/>
        <v>0.12313803376365443</v>
      </c>
      <c r="AE52" s="13" t="str">
        <f t="shared" si="34"/>
        <v>Lab-Con</v>
      </c>
    </row>
    <row r="53" spans="1:31" ht="11.25">
      <c r="A53" s="4" t="s">
        <v>9</v>
      </c>
      <c r="B53" s="5"/>
      <c r="C53" s="34">
        <f t="shared" si="18"/>
        <v>952</v>
      </c>
      <c r="D53" s="10">
        <f t="shared" si="13"/>
        <v>0.21849896717925177</v>
      </c>
      <c r="E53" s="5"/>
      <c r="F53" s="34">
        <f t="shared" si="19"/>
        <v>2095</v>
      </c>
      <c r="G53" s="10">
        <f t="shared" si="14"/>
        <v>0.4808354372274501</v>
      </c>
      <c r="H53" s="5"/>
      <c r="I53" s="34">
        <f t="shared" si="20"/>
        <v>872</v>
      </c>
      <c r="J53" s="10">
        <f t="shared" si="15"/>
        <v>0.20013770943309617</v>
      </c>
      <c r="K53" s="5"/>
      <c r="L53" s="34">
        <f t="shared" si="21"/>
        <v>438</v>
      </c>
      <c r="M53" s="10">
        <f t="shared" si="16"/>
        <v>0.10052788616020197</v>
      </c>
      <c r="N53" s="5"/>
      <c r="O53" s="34">
        <f t="shared" si="22"/>
        <v>0</v>
      </c>
      <c r="P53" s="10">
        <f t="shared" si="23"/>
        <v>0</v>
      </c>
      <c r="Q53" s="5"/>
      <c r="R53" s="34">
        <f t="shared" si="24"/>
        <v>0</v>
      </c>
      <c r="S53" s="10">
        <f t="shared" si="25"/>
        <v>0</v>
      </c>
      <c r="T53" s="9"/>
      <c r="U53" s="34">
        <f t="shared" si="26"/>
        <v>0</v>
      </c>
      <c r="V53" s="10">
        <f t="shared" si="27"/>
        <v>0</v>
      </c>
      <c r="W53" s="34">
        <f t="shared" si="28"/>
        <v>25</v>
      </c>
      <c r="X53" s="10">
        <f t="shared" si="29"/>
        <v>0.005737893045673629</v>
      </c>
      <c r="Y53" s="34">
        <f>Y8</f>
        <v>4357</v>
      </c>
      <c r="Z53" s="34">
        <f t="shared" si="30"/>
        <v>4382</v>
      </c>
      <c r="AA53" s="10">
        <f t="shared" si="17"/>
        <v>0.3441181089995288</v>
      </c>
      <c r="AB53" s="34">
        <f t="shared" si="31"/>
        <v>12734</v>
      </c>
      <c r="AC53" s="9">
        <f t="shared" si="32"/>
        <v>1143</v>
      </c>
      <c r="AD53" s="18">
        <f t="shared" si="33"/>
        <v>0.2623364700481983</v>
      </c>
      <c r="AE53" s="13" t="str">
        <f t="shared" si="34"/>
        <v>Lab-LD</v>
      </c>
    </row>
    <row r="54" spans="1:31" ht="11.25">
      <c r="A54" s="4" t="s">
        <v>10</v>
      </c>
      <c r="B54" s="5"/>
      <c r="C54" s="34">
        <f t="shared" si="18"/>
        <v>1329</v>
      </c>
      <c r="D54" s="10">
        <f t="shared" si="13"/>
        <v>0.4671353251318102</v>
      </c>
      <c r="E54" s="5"/>
      <c r="F54" s="34">
        <f t="shared" si="19"/>
        <v>401</v>
      </c>
      <c r="G54" s="10">
        <f t="shared" si="14"/>
        <v>0.14094903339191564</v>
      </c>
      <c r="H54" s="5"/>
      <c r="I54" s="34">
        <f t="shared" si="20"/>
        <v>359</v>
      </c>
      <c r="J54" s="10">
        <f t="shared" si="15"/>
        <v>0.12618629173989454</v>
      </c>
      <c r="K54" s="5"/>
      <c r="L54" s="34">
        <f t="shared" si="21"/>
        <v>756</v>
      </c>
      <c r="M54" s="10">
        <f t="shared" si="16"/>
        <v>0.2657293497363796</v>
      </c>
      <c r="N54" s="5"/>
      <c r="O54" s="34">
        <f t="shared" si="22"/>
        <v>0</v>
      </c>
      <c r="P54" s="10">
        <f t="shared" si="23"/>
        <v>0</v>
      </c>
      <c r="Q54" s="5"/>
      <c r="R54" s="34">
        <f t="shared" si="24"/>
        <v>0</v>
      </c>
      <c r="S54" s="10">
        <f t="shared" si="25"/>
        <v>0</v>
      </c>
      <c r="T54" s="9"/>
      <c r="U54" s="34">
        <f t="shared" si="26"/>
        <v>0</v>
      </c>
      <c r="V54" s="10">
        <f t="shared" si="27"/>
        <v>0</v>
      </c>
      <c r="W54" s="34">
        <f t="shared" si="28"/>
        <v>10</v>
      </c>
      <c r="X54" s="10">
        <f t="shared" si="29"/>
        <v>0.0035149384885764497</v>
      </c>
      <c r="Y54" s="34">
        <f>Y9</f>
        <v>2845</v>
      </c>
      <c r="Z54" s="34">
        <f t="shared" si="30"/>
        <v>2855</v>
      </c>
      <c r="AA54" s="10">
        <f t="shared" si="17"/>
        <v>0.2454436038514443</v>
      </c>
      <c r="AB54" s="34">
        <f t="shared" si="31"/>
        <v>11632</v>
      </c>
      <c r="AC54" s="9">
        <f t="shared" si="32"/>
        <v>573</v>
      </c>
      <c r="AD54" s="18">
        <f t="shared" si="33"/>
        <v>0.2014059753954306</v>
      </c>
      <c r="AE54" s="13" t="str">
        <f t="shared" si="34"/>
        <v>LD-Grn</v>
      </c>
    </row>
    <row r="55" spans="1:31" ht="11.25">
      <c r="A55" s="4" t="s">
        <v>11</v>
      </c>
      <c r="B55" s="7"/>
      <c r="C55" s="34">
        <f t="shared" si="18"/>
        <v>0</v>
      </c>
      <c r="D55" s="10">
        <f t="shared" si="13"/>
        <v>0</v>
      </c>
      <c r="E55" s="5"/>
      <c r="F55" s="34">
        <f t="shared" si="19"/>
        <v>2369</v>
      </c>
      <c r="G55" s="10">
        <f t="shared" si="14"/>
        <v>0.5052249946683728</v>
      </c>
      <c r="H55" s="5"/>
      <c r="I55" s="34">
        <f t="shared" si="20"/>
        <v>593</v>
      </c>
      <c r="J55" s="10">
        <f t="shared" si="15"/>
        <v>0.12646619748347196</v>
      </c>
      <c r="K55" s="5"/>
      <c r="L55" s="34">
        <f t="shared" si="21"/>
        <v>638</v>
      </c>
      <c r="M55" s="10">
        <f t="shared" si="16"/>
        <v>0.13606312646619748</v>
      </c>
      <c r="N55" s="5"/>
      <c r="O55" s="34">
        <f t="shared" si="22"/>
        <v>0</v>
      </c>
      <c r="P55" s="10">
        <f t="shared" si="23"/>
        <v>0</v>
      </c>
      <c r="Q55" s="5"/>
      <c r="R55" s="34">
        <f t="shared" si="24"/>
        <v>0</v>
      </c>
      <c r="S55" s="10">
        <f t="shared" si="25"/>
        <v>0</v>
      </c>
      <c r="T55" s="9"/>
      <c r="U55" s="34">
        <f t="shared" si="26"/>
        <v>1089</v>
      </c>
      <c r="V55" s="10">
        <f t="shared" si="27"/>
        <v>0.23224568138195778</v>
      </c>
      <c r="W55" s="34">
        <f t="shared" si="28"/>
        <v>29</v>
      </c>
      <c r="X55" s="10">
        <f t="shared" si="29"/>
        <v>0.00618468756664534</v>
      </c>
      <c r="Y55" s="34">
        <f aca="true" t="shared" si="35" ref="Y55:Y61">Y10</f>
        <v>4689</v>
      </c>
      <c r="Z55" s="34">
        <f t="shared" si="30"/>
        <v>4718</v>
      </c>
      <c r="AA55" s="10">
        <f t="shared" si="17"/>
        <v>0.3216964407473067</v>
      </c>
      <c r="AB55" s="34">
        <f t="shared" si="31"/>
        <v>14666</v>
      </c>
      <c r="AC55" s="9">
        <f t="shared" si="32"/>
        <v>1280</v>
      </c>
      <c r="AD55" s="18">
        <f t="shared" si="33"/>
        <v>0.272979313286415</v>
      </c>
      <c r="AE55" s="13" t="str">
        <f t="shared" si="34"/>
        <v>Lab-Res</v>
      </c>
    </row>
    <row r="56" spans="1:31" ht="11.25">
      <c r="A56" s="4" t="s">
        <v>13</v>
      </c>
      <c r="B56" s="7"/>
      <c r="C56" s="34">
        <f t="shared" si="18"/>
        <v>522</v>
      </c>
      <c r="D56" s="10">
        <f t="shared" si="13"/>
        <v>0.13027202395807339</v>
      </c>
      <c r="E56" s="5"/>
      <c r="F56" s="34">
        <f t="shared" si="19"/>
        <v>1563</v>
      </c>
      <c r="G56" s="10">
        <f t="shared" si="14"/>
        <v>0.3900673820813576</v>
      </c>
      <c r="H56" s="5"/>
      <c r="I56" s="34">
        <f t="shared" si="20"/>
        <v>311</v>
      </c>
      <c r="J56" s="10">
        <f t="shared" si="15"/>
        <v>0.07761417519341153</v>
      </c>
      <c r="K56" s="5"/>
      <c r="L56" s="34">
        <f t="shared" si="21"/>
        <v>1611</v>
      </c>
      <c r="M56" s="10">
        <f t="shared" si="16"/>
        <v>0.40204641876715747</v>
      </c>
      <c r="N56" s="5"/>
      <c r="O56" s="34">
        <f t="shared" si="22"/>
        <v>0</v>
      </c>
      <c r="P56" s="10">
        <f t="shared" si="23"/>
        <v>0</v>
      </c>
      <c r="Q56" s="5"/>
      <c r="R56" s="34">
        <f t="shared" si="24"/>
        <v>0</v>
      </c>
      <c r="S56" s="10">
        <f t="shared" si="25"/>
        <v>0</v>
      </c>
      <c r="T56" s="9"/>
      <c r="U56" s="34">
        <f t="shared" si="26"/>
        <v>0</v>
      </c>
      <c r="V56" s="10">
        <f t="shared" si="27"/>
        <v>0</v>
      </c>
      <c r="W56" s="34">
        <f t="shared" si="28"/>
        <v>30</v>
      </c>
      <c r="X56" s="10">
        <f t="shared" si="29"/>
        <v>0.007486897928624906</v>
      </c>
      <c r="Y56" s="34">
        <f t="shared" si="35"/>
        <v>4007</v>
      </c>
      <c r="Z56" s="34">
        <f t="shared" si="30"/>
        <v>4037</v>
      </c>
      <c r="AA56" s="10">
        <f t="shared" si="17"/>
        <v>0.3054168558026933</v>
      </c>
      <c r="AB56" s="34">
        <f t="shared" si="31"/>
        <v>13218</v>
      </c>
      <c r="AC56" s="9">
        <f t="shared" si="32"/>
        <v>48</v>
      </c>
      <c r="AD56" s="18">
        <f t="shared" si="33"/>
        <v>0.01197903668579985</v>
      </c>
      <c r="AE56" s="13" t="str">
        <f t="shared" si="34"/>
        <v>Grn-Lab</v>
      </c>
    </row>
    <row r="57" spans="1:31" ht="11.25">
      <c r="A57" s="4" t="s">
        <v>15</v>
      </c>
      <c r="B57" s="7"/>
      <c r="C57" s="34">
        <f t="shared" si="18"/>
        <v>2690</v>
      </c>
      <c r="D57" s="10">
        <f t="shared" si="13"/>
        <v>0.529110936270653</v>
      </c>
      <c r="E57" s="5"/>
      <c r="F57" s="34">
        <f t="shared" si="19"/>
        <v>651</v>
      </c>
      <c r="G57" s="10">
        <f t="shared" si="14"/>
        <v>0.12804878048780488</v>
      </c>
      <c r="H57" s="5"/>
      <c r="I57" s="34">
        <f t="shared" si="20"/>
        <v>1045</v>
      </c>
      <c r="J57" s="10">
        <f t="shared" si="15"/>
        <v>0.20554681353265145</v>
      </c>
      <c r="K57" s="5"/>
      <c r="L57" s="34">
        <f t="shared" si="21"/>
        <v>698</v>
      </c>
      <c r="M57" s="10">
        <f t="shared" si="16"/>
        <v>0.13729346970889064</v>
      </c>
      <c r="N57" s="5"/>
      <c r="O57" s="34">
        <f t="shared" si="22"/>
        <v>0</v>
      </c>
      <c r="P57" s="10">
        <f t="shared" si="23"/>
        <v>0</v>
      </c>
      <c r="Q57" s="5"/>
      <c r="R57" s="34">
        <f t="shared" si="24"/>
        <v>0</v>
      </c>
      <c r="S57" s="10">
        <f t="shared" si="25"/>
        <v>0</v>
      </c>
      <c r="T57" s="9"/>
      <c r="U57" s="34">
        <f t="shared" si="26"/>
        <v>0</v>
      </c>
      <c r="V57" s="10">
        <f t="shared" si="27"/>
        <v>0</v>
      </c>
      <c r="W57" s="34">
        <f t="shared" si="28"/>
        <v>18</v>
      </c>
      <c r="X57" s="10">
        <f t="shared" si="29"/>
        <v>0.0035405192761605035</v>
      </c>
      <c r="Y57" s="34">
        <f t="shared" si="35"/>
        <v>5084</v>
      </c>
      <c r="Z57" s="34">
        <f t="shared" si="30"/>
        <v>5102</v>
      </c>
      <c r="AA57" s="10">
        <f t="shared" si="17"/>
        <v>0.3780659503519822</v>
      </c>
      <c r="AB57" s="34">
        <f t="shared" si="31"/>
        <v>13495</v>
      </c>
      <c r="AC57" s="9">
        <f t="shared" si="32"/>
        <v>1645</v>
      </c>
      <c r="AD57" s="18">
        <f t="shared" si="33"/>
        <v>0.32356412273800156</v>
      </c>
      <c r="AE57" s="13" t="str">
        <f t="shared" si="34"/>
        <v>LD-Con</v>
      </c>
    </row>
    <row r="58" spans="1:31" ht="11.25">
      <c r="A58" s="4" t="s">
        <v>16</v>
      </c>
      <c r="B58" s="5"/>
      <c r="C58" s="34">
        <f t="shared" si="18"/>
        <v>1484</v>
      </c>
      <c r="D58" s="10">
        <f t="shared" si="13"/>
        <v>0.32232841007819285</v>
      </c>
      <c r="E58" s="5"/>
      <c r="F58" s="34">
        <f t="shared" si="19"/>
        <v>2039</v>
      </c>
      <c r="G58" s="10">
        <f t="shared" si="14"/>
        <v>0.4428757602085143</v>
      </c>
      <c r="H58" s="5"/>
      <c r="I58" s="34">
        <f t="shared" si="20"/>
        <v>439</v>
      </c>
      <c r="J58" s="10">
        <f t="shared" si="15"/>
        <v>0.09535186794092095</v>
      </c>
      <c r="K58" s="5"/>
      <c r="L58" s="34">
        <f t="shared" si="21"/>
        <v>228</v>
      </c>
      <c r="M58" s="10">
        <f t="shared" si="16"/>
        <v>0.04952215464813206</v>
      </c>
      <c r="N58" s="5"/>
      <c r="O58" s="34">
        <f t="shared" si="22"/>
        <v>0</v>
      </c>
      <c r="P58" s="10">
        <f t="shared" si="23"/>
        <v>0</v>
      </c>
      <c r="Q58" s="5"/>
      <c r="R58" s="34">
        <f t="shared" si="24"/>
        <v>414</v>
      </c>
      <c r="S58" s="10">
        <f t="shared" si="25"/>
        <v>0.08992180712423979</v>
      </c>
      <c r="T58" s="9"/>
      <c r="U58" s="34">
        <f t="shared" si="26"/>
        <v>0</v>
      </c>
      <c r="V58" s="10">
        <f t="shared" si="27"/>
        <v>0</v>
      </c>
      <c r="W58" s="34">
        <f t="shared" si="28"/>
        <v>14</v>
      </c>
      <c r="X58" s="10">
        <f t="shared" si="29"/>
        <v>0.0030408340573414424</v>
      </c>
      <c r="Y58" s="34">
        <f t="shared" si="35"/>
        <v>4604</v>
      </c>
      <c r="Z58" s="34">
        <f t="shared" si="30"/>
        <v>4618</v>
      </c>
      <c r="AA58" s="10">
        <f t="shared" si="17"/>
        <v>0.3386375302485884</v>
      </c>
      <c r="AB58" s="34">
        <f t="shared" si="31"/>
        <v>13637</v>
      </c>
      <c r="AC58" s="9">
        <f t="shared" si="32"/>
        <v>555</v>
      </c>
      <c r="AD58" s="18">
        <f t="shared" si="33"/>
        <v>0.12054735013032146</v>
      </c>
      <c r="AE58" s="13" t="str">
        <f t="shared" si="34"/>
        <v>Lab-LD</v>
      </c>
    </row>
    <row r="59" spans="1:31" ht="11.25">
      <c r="A59" s="4" t="s">
        <v>18</v>
      </c>
      <c r="B59" s="5"/>
      <c r="C59" s="34">
        <f t="shared" si="18"/>
        <v>3608</v>
      </c>
      <c r="D59" s="10">
        <f t="shared" si="13"/>
        <v>0.4861878453038674</v>
      </c>
      <c r="E59" s="5"/>
      <c r="F59" s="34">
        <f t="shared" si="19"/>
        <v>275</v>
      </c>
      <c r="G59" s="10">
        <f t="shared" si="14"/>
        <v>0.03705700040425819</v>
      </c>
      <c r="H59" s="5"/>
      <c r="I59" s="34">
        <f t="shared" si="20"/>
        <v>3231</v>
      </c>
      <c r="J59" s="10">
        <f t="shared" si="15"/>
        <v>0.435386066567848</v>
      </c>
      <c r="K59" s="5"/>
      <c r="L59" s="34">
        <f t="shared" si="21"/>
        <v>183</v>
      </c>
      <c r="M59" s="10">
        <f t="shared" si="16"/>
        <v>0.02465974935992454</v>
      </c>
      <c r="N59" s="5"/>
      <c r="O59" s="34">
        <f t="shared" si="22"/>
        <v>0</v>
      </c>
      <c r="P59" s="10">
        <f t="shared" si="23"/>
        <v>0</v>
      </c>
      <c r="Q59" s="5"/>
      <c r="R59" s="34">
        <f t="shared" si="24"/>
        <v>124</v>
      </c>
      <c r="S59" s="10">
        <f t="shared" si="25"/>
        <v>0.016709338364101874</v>
      </c>
      <c r="T59" s="9"/>
      <c r="U59" s="34">
        <f t="shared" si="26"/>
        <v>0</v>
      </c>
      <c r="V59" s="10">
        <f t="shared" si="27"/>
        <v>0</v>
      </c>
      <c r="W59" s="34">
        <f t="shared" si="28"/>
        <v>11</v>
      </c>
      <c r="X59" s="10">
        <f t="shared" si="29"/>
        <v>0.0014822800161703275</v>
      </c>
      <c r="Y59" s="34">
        <f t="shared" si="35"/>
        <v>7421</v>
      </c>
      <c r="Z59" s="34">
        <f t="shared" si="30"/>
        <v>7432</v>
      </c>
      <c r="AA59" s="10">
        <f t="shared" si="17"/>
        <v>0.5609903381642513</v>
      </c>
      <c r="AB59" s="34">
        <f t="shared" si="31"/>
        <v>13248</v>
      </c>
      <c r="AC59" s="9">
        <f t="shared" si="32"/>
        <v>377</v>
      </c>
      <c r="AD59" s="18">
        <f t="shared" si="33"/>
        <v>0.050801778736019404</v>
      </c>
      <c r="AE59" s="13" t="str">
        <f t="shared" si="34"/>
        <v>LD-Con</v>
      </c>
    </row>
    <row r="60" spans="1:31" ht="11.25">
      <c r="A60" s="4" t="s">
        <v>19</v>
      </c>
      <c r="B60" s="5"/>
      <c r="C60" s="34">
        <f t="shared" si="18"/>
        <v>2314</v>
      </c>
      <c r="D60" s="10">
        <f t="shared" si="13"/>
        <v>0.4304315476190476</v>
      </c>
      <c r="E60" s="5"/>
      <c r="F60" s="34">
        <f t="shared" si="19"/>
        <v>1622</v>
      </c>
      <c r="G60" s="10">
        <f t="shared" si="14"/>
        <v>0.30171130952380953</v>
      </c>
      <c r="H60" s="5"/>
      <c r="I60" s="34">
        <f t="shared" si="20"/>
        <v>582</v>
      </c>
      <c r="J60" s="10">
        <f t="shared" si="15"/>
        <v>0.10825892857142858</v>
      </c>
      <c r="K60" s="5"/>
      <c r="L60" s="34">
        <f t="shared" si="21"/>
        <v>181</v>
      </c>
      <c r="M60" s="10">
        <f t="shared" si="16"/>
        <v>0.03366815476190476</v>
      </c>
      <c r="N60" s="5"/>
      <c r="O60" s="34">
        <f t="shared" si="22"/>
        <v>677</v>
      </c>
      <c r="P60" s="10">
        <f t="shared" si="23"/>
        <v>0.12593005952380953</v>
      </c>
      <c r="Q60" s="5"/>
      <c r="R60" s="34">
        <f t="shared" si="24"/>
        <v>0</v>
      </c>
      <c r="S60" s="10">
        <f t="shared" si="25"/>
        <v>0</v>
      </c>
      <c r="T60" s="9"/>
      <c r="U60" s="34">
        <f t="shared" si="26"/>
        <v>0</v>
      </c>
      <c r="V60" s="10">
        <f t="shared" si="27"/>
        <v>0</v>
      </c>
      <c r="W60" s="34">
        <f t="shared" si="28"/>
        <v>17</v>
      </c>
      <c r="X60" s="10">
        <f t="shared" si="29"/>
        <v>0.003162202380952381</v>
      </c>
      <c r="Y60" s="34">
        <f t="shared" si="35"/>
        <v>5376</v>
      </c>
      <c r="Z60" s="34">
        <f t="shared" si="30"/>
        <v>5393</v>
      </c>
      <c r="AA60" s="10">
        <f t="shared" si="17"/>
        <v>0.384226275292106</v>
      </c>
      <c r="AB60" s="34">
        <f t="shared" si="31"/>
        <v>14036</v>
      </c>
      <c r="AC60" s="9">
        <f t="shared" si="32"/>
        <v>692</v>
      </c>
      <c r="AD60" s="18">
        <f t="shared" si="33"/>
        <v>0.12872023809523808</v>
      </c>
      <c r="AE60" s="13" t="str">
        <f t="shared" si="34"/>
        <v>LD-Lab</v>
      </c>
    </row>
    <row r="61" spans="1:31" ht="11.25">
      <c r="A61" s="4" t="s">
        <v>20</v>
      </c>
      <c r="B61" s="5"/>
      <c r="C61" s="34">
        <f t="shared" si="18"/>
        <v>3893</v>
      </c>
      <c r="D61" s="10">
        <f t="shared" si="13"/>
        <v>0.5823485415108451</v>
      </c>
      <c r="E61" s="5"/>
      <c r="F61" s="34">
        <f t="shared" si="19"/>
        <v>547</v>
      </c>
      <c r="G61" s="10">
        <f t="shared" si="14"/>
        <v>0.08182498130142109</v>
      </c>
      <c r="H61" s="5"/>
      <c r="I61" s="34">
        <f aca="true" t="shared" si="36" ref="I61:I67">SUM(I16:I16)</f>
        <v>1630</v>
      </c>
      <c r="J61" s="10">
        <f t="shared" si="15"/>
        <v>0.243829468960359</v>
      </c>
      <c r="K61" s="5"/>
      <c r="L61" s="34">
        <f t="shared" si="21"/>
        <v>615</v>
      </c>
      <c r="M61" s="10">
        <f t="shared" si="16"/>
        <v>0.09199700822737472</v>
      </c>
      <c r="N61" s="5"/>
      <c r="O61" s="34">
        <f t="shared" si="22"/>
        <v>0</v>
      </c>
      <c r="P61" s="10">
        <f t="shared" si="23"/>
        <v>0</v>
      </c>
      <c r="Q61" s="5"/>
      <c r="R61" s="34">
        <f aca="true" t="shared" si="37" ref="R61:R67">SUM(R16:R16)</f>
        <v>0</v>
      </c>
      <c r="S61" s="10">
        <f t="shared" si="25"/>
        <v>0</v>
      </c>
      <c r="T61" s="9"/>
      <c r="U61" s="34">
        <f aca="true" t="shared" si="38" ref="U61:U67">SUM(U16:U16)</f>
        <v>0</v>
      </c>
      <c r="V61" s="10">
        <f t="shared" si="27"/>
        <v>0</v>
      </c>
      <c r="W61" s="34">
        <f t="shared" si="28"/>
        <v>24</v>
      </c>
      <c r="X61" s="10">
        <f t="shared" si="29"/>
        <v>0.0035901271503365746</v>
      </c>
      <c r="Y61" s="34">
        <f t="shared" si="35"/>
        <v>6685</v>
      </c>
      <c r="Z61" s="34">
        <f t="shared" si="30"/>
        <v>6709</v>
      </c>
      <c r="AA61" s="10">
        <f t="shared" si="17"/>
        <v>0.46857102947339013</v>
      </c>
      <c r="AB61" s="34">
        <f t="shared" si="31"/>
        <v>14318</v>
      </c>
      <c r="AC61" s="9">
        <f t="shared" si="32"/>
        <v>2263</v>
      </c>
      <c r="AD61" s="18">
        <f t="shared" si="33"/>
        <v>0.3385190725504862</v>
      </c>
      <c r="AE61" s="13" t="str">
        <f t="shared" si="34"/>
        <v>LD-Con</v>
      </c>
    </row>
    <row r="62" spans="1:31" ht="11.25">
      <c r="A62" s="4" t="s">
        <v>21</v>
      </c>
      <c r="B62" s="5"/>
      <c r="C62" s="34">
        <f aca="true" t="shared" si="39" ref="C62:C67">SUM(C17:C17)</f>
        <v>547</v>
      </c>
      <c r="D62" s="10">
        <f t="shared" si="13"/>
        <v>0.14341898269533299</v>
      </c>
      <c r="E62" s="5"/>
      <c r="F62" s="34">
        <f aca="true" t="shared" si="40" ref="F62:F67">SUM(F17:F17)</f>
        <v>1813</v>
      </c>
      <c r="G62" s="10">
        <f t="shared" si="14"/>
        <v>0.4753539590980598</v>
      </c>
      <c r="H62" s="5"/>
      <c r="I62" s="34">
        <f t="shared" si="36"/>
        <v>377</v>
      </c>
      <c r="J62" s="10">
        <f t="shared" si="15"/>
        <v>0.0988463555322496</v>
      </c>
      <c r="K62" s="5"/>
      <c r="L62" s="34">
        <f aca="true" t="shared" si="41" ref="L62:L67">SUM(L17:L17)</f>
        <v>257</v>
      </c>
      <c r="M62" s="10">
        <f t="shared" si="16"/>
        <v>0.06738332459360252</v>
      </c>
      <c r="N62" s="5"/>
      <c r="O62" s="34">
        <f aca="true" t="shared" si="42" ref="O62:O67">SUM(O17:O17)</f>
        <v>742</v>
      </c>
      <c r="P62" s="10">
        <f t="shared" si="23"/>
        <v>0.1945464079706345</v>
      </c>
      <c r="Q62" s="5"/>
      <c r="R62" s="34">
        <f t="shared" si="37"/>
        <v>0</v>
      </c>
      <c r="S62" s="10">
        <f t="shared" si="25"/>
        <v>0</v>
      </c>
      <c r="T62" s="9"/>
      <c r="U62" s="34">
        <f t="shared" si="38"/>
        <v>78</v>
      </c>
      <c r="V62" s="10">
        <f t="shared" si="27"/>
        <v>0.02045097011012061</v>
      </c>
      <c r="W62" s="34">
        <f aca="true" t="shared" si="43" ref="W62:W67">W17</f>
        <v>13</v>
      </c>
      <c r="X62" s="10">
        <f t="shared" si="29"/>
        <v>0.0034084950183534348</v>
      </c>
      <c r="Y62" s="34">
        <f aca="true" t="shared" si="44" ref="Y62:Z67">Y17</f>
        <v>3814</v>
      </c>
      <c r="Z62" s="34">
        <f t="shared" si="44"/>
        <v>3827</v>
      </c>
      <c r="AA62" s="10">
        <f t="shared" si="17"/>
        <v>0.30188530409402853</v>
      </c>
      <c r="AB62" s="34">
        <f aca="true" t="shared" si="45" ref="AB62:AB67">AB17</f>
        <v>12677</v>
      </c>
      <c r="AC62" s="9">
        <f t="shared" si="32"/>
        <v>1071</v>
      </c>
      <c r="AD62" s="18">
        <f t="shared" si="33"/>
        <v>0.2808075511274253</v>
      </c>
      <c r="AE62" s="13" t="str">
        <f t="shared" si="34"/>
        <v>Lab-BNP</v>
      </c>
    </row>
    <row r="63" spans="1:31" ht="11.25">
      <c r="A63" s="4" t="s">
        <v>22</v>
      </c>
      <c r="B63" s="5"/>
      <c r="C63" s="34">
        <f t="shared" si="39"/>
        <v>2893</v>
      </c>
      <c r="D63" s="10">
        <f t="shared" si="13"/>
        <v>0.5487481031866465</v>
      </c>
      <c r="E63" s="5"/>
      <c r="F63" s="34">
        <f t="shared" si="40"/>
        <v>432</v>
      </c>
      <c r="G63" s="10">
        <f t="shared" si="14"/>
        <v>0.0819423368740516</v>
      </c>
      <c r="H63" s="5"/>
      <c r="I63" s="34">
        <f t="shared" si="36"/>
        <v>1434</v>
      </c>
      <c r="J63" s="10">
        <f t="shared" si="15"/>
        <v>0.2720030349013657</v>
      </c>
      <c r="K63" s="5"/>
      <c r="L63" s="34">
        <f t="shared" si="41"/>
        <v>374</v>
      </c>
      <c r="M63" s="10">
        <f t="shared" si="16"/>
        <v>0.07094081942336875</v>
      </c>
      <c r="N63" s="5"/>
      <c r="O63" s="34">
        <f t="shared" si="42"/>
        <v>0</v>
      </c>
      <c r="P63" s="10">
        <f t="shared" si="23"/>
        <v>0</v>
      </c>
      <c r="Q63" s="5"/>
      <c r="R63" s="34">
        <f t="shared" si="37"/>
        <v>139</v>
      </c>
      <c r="S63" s="10">
        <f t="shared" si="25"/>
        <v>0.026365705614567525</v>
      </c>
      <c r="T63" s="9"/>
      <c r="U63" s="34">
        <f t="shared" si="38"/>
        <v>0</v>
      </c>
      <c r="V63" s="10">
        <f t="shared" si="27"/>
        <v>0</v>
      </c>
      <c r="W63" s="34">
        <f t="shared" si="43"/>
        <v>7</v>
      </c>
      <c r="X63" s="10">
        <f t="shared" si="29"/>
        <v>0.0013277693474962064</v>
      </c>
      <c r="Y63" s="34">
        <f t="shared" si="44"/>
        <v>5272</v>
      </c>
      <c r="Z63" s="34">
        <f t="shared" si="44"/>
        <v>5279</v>
      </c>
      <c r="AA63" s="10">
        <f t="shared" si="17"/>
        <v>0.4376191660449308</v>
      </c>
      <c r="AB63" s="34">
        <f t="shared" si="45"/>
        <v>12063</v>
      </c>
      <c r="AC63" s="9">
        <f t="shared" si="32"/>
        <v>1459</v>
      </c>
      <c r="AD63" s="18">
        <f t="shared" si="33"/>
        <v>0.2767450682852807</v>
      </c>
      <c r="AE63" s="13" t="str">
        <f t="shared" si="34"/>
        <v>LD-Con</v>
      </c>
    </row>
    <row r="64" spans="1:31" ht="11.25">
      <c r="A64" s="4" t="s">
        <v>23</v>
      </c>
      <c r="B64" s="5"/>
      <c r="C64" s="34">
        <f t="shared" si="39"/>
        <v>2183</v>
      </c>
      <c r="D64" s="10">
        <f t="shared" si="13"/>
        <v>0.4210221793635487</v>
      </c>
      <c r="E64" s="5"/>
      <c r="F64" s="34">
        <f t="shared" si="40"/>
        <v>1821</v>
      </c>
      <c r="G64" s="10">
        <f t="shared" si="14"/>
        <v>0.351205400192864</v>
      </c>
      <c r="H64" s="5"/>
      <c r="I64" s="34">
        <f t="shared" si="36"/>
        <v>400</v>
      </c>
      <c r="J64" s="10">
        <f t="shared" si="15"/>
        <v>0.07714561234329798</v>
      </c>
      <c r="K64" s="5"/>
      <c r="L64" s="34">
        <f t="shared" si="41"/>
        <v>781</v>
      </c>
      <c r="M64" s="10">
        <f t="shared" si="16"/>
        <v>0.1506268081002893</v>
      </c>
      <c r="N64" s="5"/>
      <c r="O64" s="34">
        <f t="shared" si="42"/>
        <v>0</v>
      </c>
      <c r="P64" s="10">
        <f t="shared" si="23"/>
        <v>0</v>
      </c>
      <c r="Q64" s="5"/>
      <c r="R64" s="34">
        <f t="shared" si="37"/>
        <v>0</v>
      </c>
      <c r="S64" s="10">
        <f t="shared" si="25"/>
        <v>0</v>
      </c>
      <c r="T64" s="9"/>
      <c r="U64" s="34">
        <f t="shared" si="38"/>
        <v>0</v>
      </c>
      <c r="V64" s="10">
        <f t="shared" si="27"/>
        <v>0</v>
      </c>
      <c r="W64" s="34">
        <f t="shared" si="43"/>
        <v>22</v>
      </c>
      <c r="X64" s="10">
        <f t="shared" si="29"/>
        <v>0.004243008678881389</v>
      </c>
      <c r="Y64" s="34">
        <f t="shared" si="44"/>
        <v>5185</v>
      </c>
      <c r="Z64" s="34">
        <f t="shared" si="44"/>
        <v>5207</v>
      </c>
      <c r="AA64" s="10">
        <f t="shared" si="17"/>
        <v>0.38780070008192447</v>
      </c>
      <c r="AB64" s="34">
        <f t="shared" si="45"/>
        <v>13427</v>
      </c>
      <c r="AC64" s="9">
        <f t="shared" si="32"/>
        <v>362</v>
      </c>
      <c r="AD64" s="18">
        <f t="shared" si="33"/>
        <v>0.06981677917068467</v>
      </c>
      <c r="AE64" s="13" t="str">
        <f t="shared" si="34"/>
        <v>LD-Lab</v>
      </c>
    </row>
    <row r="65" spans="1:31" ht="11.25">
      <c r="A65" s="4" t="s">
        <v>25</v>
      </c>
      <c r="B65" s="5"/>
      <c r="C65" s="34">
        <f t="shared" si="39"/>
        <v>2519</v>
      </c>
      <c r="D65" s="10">
        <f t="shared" si="13"/>
        <v>0.47101720269259534</v>
      </c>
      <c r="E65" s="5"/>
      <c r="F65" s="34">
        <f t="shared" si="40"/>
        <v>1102</v>
      </c>
      <c r="G65" s="10">
        <f t="shared" si="14"/>
        <v>0.20605833956619296</v>
      </c>
      <c r="H65" s="5"/>
      <c r="I65" s="34">
        <f t="shared" si="36"/>
        <v>885</v>
      </c>
      <c r="J65" s="10">
        <f t="shared" si="15"/>
        <v>0.16548242333582647</v>
      </c>
      <c r="K65" s="5"/>
      <c r="L65" s="34">
        <f t="shared" si="41"/>
        <v>345</v>
      </c>
      <c r="M65" s="10">
        <f t="shared" si="16"/>
        <v>0.06451009723261032</v>
      </c>
      <c r="N65" s="5"/>
      <c r="O65" s="34">
        <f t="shared" si="42"/>
        <v>0</v>
      </c>
      <c r="P65" s="10">
        <f t="shared" si="23"/>
        <v>0</v>
      </c>
      <c r="Q65" s="5"/>
      <c r="R65" s="34">
        <f t="shared" si="37"/>
        <v>226</v>
      </c>
      <c r="S65" s="10">
        <f t="shared" si="25"/>
        <v>0.04225878833208676</v>
      </c>
      <c r="T65" s="9"/>
      <c r="U65" s="34">
        <f t="shared" si="38"/>
        <v>271</v>
      </c>
      <c r="V65" s="10">
        <f t="shared" si="27"/>
        <v>0.05067314884068811</v>
      </c>
      <c r="W65" s="34">
        <f t="shared" si="43"/>
        <v>14</v>
      </c>
      <c r="X65" s="10">
        <f t="shared" si="29"/>
        <v>0.002617801047120419</v>
      </c>
      <c r="Y65" s="34">
        <f t="shared" si="44"/>
        <v>5348</v>
      </c>
      <c r="Z65" s="34">
        <f t="shared" si="44"/>
        <v>5362</v>
      </c>
      <c r="AA65" s="10">
        <f t="shared" si="17"/>
        <v>0.40538292885763966</v>
      </c>
      <c r="AB65" s="34">
        <f t="shared" si="45"/>
        <v>13227</v>
      </c>
      <c r="AC65" s="9">
        <f t="shared" si="32"/>
        <v>1417</v>
      </c>
      <c r="AD65" s="18">
        <f t="shared" si="33"/>
        <v>0.2649588631264024</v>
      </c>
      <c r="AE65" s="13" t="str">
        <f t="shared" si="34"/>
        <v>LD-Lab</v>
      </c>
    </row>
    <row r="66" spans="1:31" ht="11.25">
      <c r="A66" s="4" t="s">
        <v>26</v>
      </c>
      <c r="B66" s="5"/>
      <c r="C66" s="34">
        <f t="shared" si="39"/>
        <v>2739</v>
      </c>
      <c r="D66" s="10">
        <f t="shared" si="13"/>
        <v>0.49908892128279886</v>
      </c>
      <c r="E66" s="5"/>
      <c r="F66" s="34">
        <f t="shared" si="40"/>
        <v>1620</v>
      </c>
      <c r="G66" s="10">
        <f t="shared" si="14"/>
        <v>0.29518950437317787</v>
      </c>
      <c r="H66" s="5"/>
      <c r="I66" s="34">
        <f t="shared" si="36"/>
        <v>292</v>
      </c>
      <c r="J66" s="10">
        <f t="shared" si="15"/>
        <v>0.053206997084548104</v>
      </c>
      <c r="K66" s="5"/>
      <c r="L66" s="34">
        <f t="shared" si="41"/>
        <v>346</v>
      </c>
      <c r="M66" s="10">
        <f t="shared" si="16"/>
        <v>0.0630466472303207</v>
      </c>
      <c r="N66" s="5"/>
      <c r="O66" s="34">
        <f t="shared" si="42"/>
        <v>491</v>
      </c>
      <c r="P66" s="10">
        <f t="shared" si="23"/>
        <v>0.08946793002915451</v>
      </c>
      <c r="Q66" s="5"/>
      <c r="R66" s="34">
        <f t="shared" si="37"/>
        <v>0</v>
      </c>
      <c r="S66" s="10">
        <f t="shared" si="25"/>
        <v>0</v>
      </c>
      <c r="T66" s="9"/>
      <c r="U66" s="34">
        <f t="shared" si="38"/>
        <v>0</v>
      </c>
      <c r="V66" s="10">
        <f t="shared" si="27"/>
        <v>0</v>
      </c>
      <c r="W66" s="34">
        <f t="shared" si="43"/>
        <v>12</v>
      </c>
      <c r="X66" s="10">
        <f t="shared" si="29"/>
        <v>0.002186588921282799</v>
      </c>
      <c r="Y66" s="34">
        <f t="shared" si="44"/>
        <v>5488</v>
      </c>
      <c r="Z66" s="34">
        <f t="shared" si="44"/>
        <v>5500</v>
      </c>
      <c r="AA66" s="10">
        <f t="shared" si="17"/>
        <v>0.4192392712859212</v>
      </c>
      <c r="AB66" s="34">
        <f t="shared" si="45"/>
        <v>13119</v>
      </c>
      <c r="AC66" s="9">
        <f t="shared" si="32"/>
        <v>1119</v>
      </c>
      <c r="AD66" s="18">
        <f t="shared" si="33"/>
        <v>0.203899416909621</v>
      </c>
      <c r="AE66" s="13" t="str">
        <f t="shared" si="34"/>
        <v>LD-Lab</v>
      </c>
    </row>
    <row r="67" spans="1:31" ht="11.25">
      <c r="A67" s="4" t="s">
        <v>27</v>
      </c>
      <c r="B67" s="5"/>
      <c r="C67" s="34">
        <f t="shared" si="39"/>
        <v>687</v>
      </c>
      <c r="D67" s="10">
        <f t="shared" si="13"/>
        <v>0.22414355628058727</v>
      </c>
      <c r="E67" s="5"/>
      <c r="F67" s="34">
        <f t="shared" si="40"/>
        <v>1621</v>
      </c>
      <c r="G67" s="10">
        <f t="shared" si="14"/>
        <v>0.5288743882544862</v>
      </c>
      <c r="H67" s="5"/>
      <c r="I67" s="34">
        <f t="shared" si="36"/>
        <v>400</v>
      </c>
      <c r="J67" s="10">
        <f t="shared" si="15"/>
        <v>0.13050570962479607</v>
      </c>
      <c r="K67" s="5"/>
      <c r="L67" s="34">
        <f t="shared" si="41"/>
        <v>357</v>
      </c>
      <c r="M67" s="10">
        <f t="shared" si="16"/>
        <v>0.1164763458401305</v>
      </c>
      <c r="N67" s="5"/>
      <c r="O67" s="34">
        <f t="shared" si="42"/>
        <v>0</v>
      </c>
      <c r="P67" s="10">
        <f t="shared" si="23"/>
        <v>0</v>
      </c>
      <c r="Q67" s="5"/>
      <c r="R67" s="34">
        <f t="shared" si="37"/>
        <v>0</v>
      </c>
      <c r="S67" s="10">
        <f t="shared" si="25"/>
        <v>0</v>
      </c>
      <c r="T67" s="9"/>
      <c r="U67" s="34">
        <f t="shared" si="38"/>
        <v>0</v>
      </c>
      <c r="V67" s="10">
        <f t="shared" si="27"/>
        <v>0</v>
      </c>
      <c r="W67" s="34">
        <f t="shared" si="43"/>
        <v>21</v>
      </c>
      <c r="X67" s="10">
        <f t="shared" si="29"/>
        <v>0.006851549755301794</v>
      </c>
      <c r="Y67" s="34">
        <f t="shared" si="44"/>
        <v>3065</v>
      </c>
      <c r="Z67" s="34">
        <f t="shared" si="44"/>
        <v>3086</v>
      </c>
      <c r="AA67" s="10">
        <f t="shared" si="17"/>
        <v>0.27302486065646286</v>
      </c>
      <c r="AB67" s="34">
        <f t="shared" si="45"/>
        <v>11303</v>
      </c>
      <c r="AC67" s="9">
        <f t="shared" si="32"/>
        <v>934</v>
      </c>
      <c r="AD67" s="18">
        <f t="shared" si="33"/>
        <v>0.3047308319738989</v>
      </c>
      <c r="AE67" s="13" t="str">
        <f t="shared" si="34"/>
        <v>Lab-LD</v>
      </c>
    </row>
    <row r="68" spans="1:31" ht="11.25">
      <c r="A68" s="4" t="s">
        <v>28</v>
      </c>
      <c r="B68" s="5"/>
      <c r="C68" s="34">
        <f>SUM(C23:C24)/2</f>
        <v>2235</v>
      </c>
      <c r="D68" s="10">
        <f t="shared" si="13"/>
        <v>0.4635486881675827</v>
      </c>
      <c r="E68" s="5"/>
      <c r="F68" s="34">
        <f>SUM(F23:F24)/2</f>
        <v>1643</v>
      </c>
      <c r="G68" s="10">
        <f t="shared" si="14"/>
        <v>0.3407653219952297</v>
      </c>
      <c r="H68" s="5"/>
      <c r="I68" s="34">
        <f>SUM(I23:I24)/2</f>
        <v>653.5</v>
      </c>
      <c r="J68" s="10">
        <f t="shared" si="15"/>
        <v>0.13553873275951467</v>
      </c>
      <c r="K68" s="5"/>
      <c r="L68" s="34">
        <f>SUM(L23:L24)/2</f>
        <v>145</v>
      </c>
      <c r="M68" s="10">
        <f t="shared" si="16"/>
        <v>0.030073628538836463</v>
      </c>
      <c r="N68" s="5"/>
      <c r="O68" s="34">
        <f>SUM(O23:O23)/2</f>
        <v>0</v>
      </c>
      <c r="P68" s="10">
        <f t="shared" si="23"/>
        <v>0</v>
      </c>
      <c r="Q68" s="5"/>
      <c r="R68" s="34">
        <f>SUM(R24:R24)</f>
        <v>0</v>
      </c>
      <c r="S68" s="10">
        <f t="shared" si="25"/>
        <v>0</v>
      </c>
      <c r="T68" s="9"/>
      <c r="U68" s="34">
        <f>SUM(U24:U24)</f>
        <v>0</v>
      </c>
      <c r="V68" s="10">
        <f t="shared" si="27"/>
        <v>0</v>
      </c>
      <c r="W68" s="34">
        <f>W23</f>
        <v>17</v>
      </c>
      <c r="X68" s="10">
        <f t="shared" si="29"/>
        <v>0.0035258736907601367</v>
      </c>
      <c r="Y68" s="34">
        <f>Y23</f>
        <v>4821.5</v>
      </c>
      <c r="Z68" s="34">
        <f>Z23</f>
        <v>4925</v>
      </c>
      <c r="AA68" s="10">
        <f t="shared" si="17"/>
        <v>0.3771345432268933</v>
      </c>
      <c r="AB68" s="34">
        <f>AB23</f>
        <v>13059</v>
      </c>
      <c r="AC68" s="9">
        <f t="shared" si="32"/>
        <v>592</v>
      </c>
      <c r="AD68" s="18">
        <f t="shared" si="33"/>
        <v>0.122783366172353</v>
      </c>
      <c r="AE68" s="13" t="str">
        <f t="shared" si="34"/>
        <v>LD-Lab</v>
      </c>
    </row>
    <row r="69" spans="1:31" ht="11.25">
      <c r="A69" s="4" t="s">
        <v>29</v>
      </c>
      <c r="B69" s="5"/>
      <c r="C69" s="34">
        <f>SUM(C25:C25)</f>
        <v>2661</v>
      </c>
      <c r="D69" s="10">
        <f t="shared" si="13"/>
        <v>0.4376644736842105</v>
      </c>
      <c r="E69" s="5"/>
      <c r="F69" s="34">
        <f>SUM(F25:F25)</f>
        <v>2165</v>
      </c>
      <c r="G69" s="10">
        <f t="shared" si="14"/>
        <v>0.3560855263157895</v>
      </c>
      <c r="H69" s="5"/>
      <c r="I69" s="34">
        <f>SUM(I25:I25)</f>
        <v>359</v>
      </c>
      <c r="J69" s="10">
        <f t="shared" si="15"/>
        <v>0.05904605263157895</v>
      </c>
      <c r="K69" s="5"/>
      <c r="L69" s="34">
        <f>SUM(L25:L25)</f>
        <v>780</v>
      </c>
      <c r="M69" s="10">
        <f t="shared" si="16"/>
        <v>0.12828947368421054</v>
      </c>
      <c r="N69" s="5"/>
      <c r="O69" s="34">
        <f>SUM(O25:O25)</f>
        <v>0</v>
      </c>
      <c r="P69" s="10">
        <f t="shared" si="23"/>
        <v>0</v>
      </c>
      <c r="Q69" s="5"/>
      <c r="R69" s="34">
        <f>SUM(R25:R25)</f>
        <v>115</v>
      </c>
      <c r="S69" s="10">
        <f t="shared" si="25"/>
        <v>0.018914473684210526</v>
      </c>
      <c r="T69" s="9"/>
      <c r="U69" s="34">
        <f>SUM(U25:U25)</f>
        <v>0</v>
      </c>
      <c r="V69" s="10">
        <f t="shared" si="27"/>
        <v>0</v>
      </c>
      <c r="W69" s="34">
        <f>W25</f>
        <v>16</v>
      </c>
      <c r="X69" s="10">
        <f t="shared" si="29"/>
        <v>0.002631578947368421</v>
      </c>
      <c r="Y69" s="34">
        <f>Y25</f>
        <v>6080</v>
      </c>
      <c r="Z69" s="34">
        <f>Z25</f>
        <v>6096</v>
      </c>
      <c r="AA69" s="10">
        <f t="shared" si="17"/>
        <v>0.4652014652014652</v>
      </c>
      <c r="AB69" s="34">
        <f>AB25</f>
        <v>13104</v>
      </c>
      <c r="AC69" s="9">
        <f>AC25</f>
        <v>496</v>
      </c>
      <c r="AD69" s="18">
        <f t="shared" si="33"/>
        <v>0.08157894736842106</v>
      </c>
      <c r="AE69" s="13" t="str">
        <f>AE25</f>
        <v>LD-Lab</v>
      </c>
    </row>
    <row r="70" spans="1:31" ht="11.25">
      <c r="A70" s="4" t="s">
        <v>30</v>
      </c>
      <c r="B70" s="5"/>
      <c r="C70" s="34">
        <f>SUM(C26:C27)/2</f>
        <v>717.5</v>
      </c>
      <c r="D70" s="10">
        <f t="shared" si="13"/>
        <v>0.1812555260831123</v>
      </c>
      <c r="E70" s="5"/>
      <c r="F70" s="34">
        <f>SUM(F26:F27)/2</f>
        <v>1726</v>
      </c>
      <c r="G70" s="10">
        <f t="shared" si="14"/>
        <v>0.43602374636857394</v>
      </c>
      <c r="H70" s="5"/>
      <c r="I70" s="34">
        <f>SUM(I26:I27)/2</f>
        <v>589</v>
      </c>
      <c r="J70" s="10">
        <f t="shared" si="15"/>
        <v>0.14879373500063156</v>
      </c>
      <c r="K70" s="5"/>
      <c r="L70" s="34">
        <f>SUM(L26:L27)/2</f>
        <v>219.5</v>
      </c>
      <c r="M70" s="10">
        <f t="shared" si="16"/>
        <v>0.05545029682960718</v>
      </c>
      <c r="N70" s="5"/>
      <c r="O70" s="34">
        <f>SUM(O26:O27)/2</f>
        <v>0</v>
      </c>
      <c r="P70" s="10">
        <f t="shared" si="23"/>
        <v>0</v>
      </c>
      <c r="Q70" s="5"/>
      <c r="R70" s="34">
        <f>SUM(R26:R27)/2</f>
        <v>487</v>
      </c>
      <c r="S70" s="10">
        <f t="shared" si="25"/>
        <v>0.12302639888846785</v>
      </c>
      <c r="T70" s="9"/>
      <c r="U70" s="34">
        <f aca="true" t="shared" si="46" ref="U70:U77">SUM(U27:U27)</f>
        <v>0</v>
      </c>
      <c r="V70" s="10">
        <f t="shared" si="27"/>
        <v>0</v>
      </c>
      <c r="W70" s="34">
        <f>W26</f>
        <v>11</v>
      </c>
      <c r="X70" s="10">
        <f t="shared" si="29"/>
        <v>0.0027788303650372616</v>
      </c>
      <c r="Y70" s="34">
        <f>Y26</f>
        <v>3958.5</v>
      </c>
      <c r="Z70" s="34">
        <f>Z26</f>
        <v>4011</v>
      </c>
      <c r="AA70" s="10">
        <f t="shared" si="17"/>
        <v>0.316000945402978</v>
      </c>
      <c r="AB70" s="34">
        <f>AB26</f>
        <v>12693</v>
      </c>
      <c r="AC70" s="47">
        <f>AC26</f>
        <v>1008.5</v>
      </c>
      <c r="AD70" s="18">
        <f t="shared" si="33"/>
        <v>0.25476822028546164</v>
      </c>
      <c r="AE70" s="13" t="str">
        <f>AE26</f>
        <v>Lab-LD</v>
      </c>
    </row>
    <row r="71" spans="1:31" ht="11.25">
      <c r="A71" s="4" t="s">
        <v>31</v>
      </c>
      <c r="B71" s="5"/>
      <c r="C71" s="34">
        <f aca="true" t="shared" si="47" ref="C71:C77">SUM(C28:C28)</f>
        <v>350</v>
      </c>
      <c r="D71" s="10">
        <f t="shared" si="13"/>
        <v>0.08791760864104496</v>
      </c>
      <c r="E71" s="5"/>
      <c r="F71" s="34">
        <f aca="true" t="shared" si="48" ref="F71:F77">SUM(F28:F28)</f>
        <v>1757</v>
      </c>
      <c r="G71" s="10">
        <f t="shared" si="14"/>
        <v>0.4413463953780457</v>
      </c>
      <c r="H71" s="5"/>
      <c r="I71" s="34">
        <f aca="true" t="shared" si="49" ref="I71:I77">SUM(I28:I28)</f>
        <v>451</v>
      </c>
      <c r="J71" s="10">
        <f t="shared" si="15"/>
        <v>0.11328811856317508</v>
      </c>
      <c r="K71" s="5"/>
      <c r="L71" s="34">
        <f aca="true" t="shared" si="50" ref="L71:L77">SUM(L28:L28)</f>
        <v>227</v>
      </c>
      <c r="M71" s="10">
        <f t="shared" si="16"/>
        <v>0.05702084903290631</v>
      </c>
      <c r="N71" s="5"/>
      <c r="O71" s="34">
        <f aca="true" t="shared" si="51" ref="O71:O77">SUM(O28:O28)</f>
        <v>846</v>
      </c>
      <c r="P71" s="10">
        <f t="shared" si="23"/>
        <v>0.21250941974378296</v>
      </c>
      <c r="Q71" s="5"/>
      <c r="R71" s="34">
        <f aca="true" t="shared" si="52" ref="R71:R77">SUM(R28:R28)</f>
        <v>0</v>
      </c>
      <c r="S71" s="10">
        <f t="shared" si="25"/>
        <v>0</v>
      </c>
      <c r="T71" s="9"/>
      <c r="U71" s="34">
        <f t="shared" si="46"/>
        <v>350</v>
      </c>
      <c r="V71" s="10">
        <f t="shared" si="27"/>
        <v>0.08791760864104496</v>
      </c>
      <c r="W71" s="34">
        <f aca="true" t="shared" si="53" ref="W71:W77">W28</f>
        <v>10</v>
      </c>
      <c r="X71" s="10">
        <f t="shared" si="29"/>
        <v>0.0025119316754584277</v>
      </c>
      <c r="Y71" s="34">
        <f aca="true" t="shared" si="54" ref="Y71:Y77">Y28</f>
        <v>3981</v>
      </c>
      <c r="Z71" s="34">
        <f aca="true" t="shared" si="55" ref="Z71:Z77">Z28</f>
        <v>3991</v>
      </c>
      <c r="AA71" s="10">
        <f t="shared" si="17"/>
        <v>0.2954326745132874</v>
      </c>
      <c r="AB71" s="34">
        <f aca="true" t="shared" si="56" ref="AB71:AB77">AB28</f>
        <v>13509</v>
      </c>
      <c r="AC71" s="9">
        <f aca="true" t="shared" si="57" ref="AC71:AC77">AC28</f>
        <v>911</v>
      </c>
      <c r="AD71" s="18">
        <f t="shared" si="33"/>
        <v>0.22883697563426275</v>
      </c>
      <c r="AE71" s="13" t="str">
        <f aca="true" t="shared" si="58" ref="AE71:AE77">AE28</f>
        <v>Lab-BNP</v>
      </c>
    </row>
    <row r="72" spans="1:31" ht="11.25">
      <c r="A72" s="4" t="s">
        <v>32</v>
      </c>
      <c r="B72" s="5"/>
      <c r="C72" s="34">
        <f t="shared" si="47"/>
        <v>716</v>
      </c>
      <c r="D72" s="10">
        <f t="shared" si="13"/>
        <v>0.17718386537985648</v>
      </c>
      <c r="E72" s="5"/>
      <c r="F72" s="34">
        <f t="shared" si="48"/>
        <v>1695</v>
      </c>
      <c r="G72" s="10">
        <f t="shared" si="14"/>
        <v>0.4194506310319228</v>
      </c>
      <c r="H72" s="5"/>
      <c r="I72" s="34">
        <f t="shared" si="49"/>
        <v>437</v>
      </c>
      <c r="J72" s="10">
        <f t="shared" si="15"/>
        <v>0.10814154912150457</v>
      </c>
      <c r="K72" s="5"/>
      <c r="L72" s="34">
        <f t="shared" si="50"/>
        <v>162</v>
      </c>
      <c r="M72" s="10">
        <f t="shared" si="16"/>
        <v>0.0400890868596882</v>
      </c>
      <c r="N72" s="5"/>
      <c r="O72" s="34">
        <f t="shared" si="51"/>
        <v>1031</v>
      </c>
      <c r="P72" s="10">
        <f t="shared" si="23"/>
        <v>0.25513486760702797</v>
      </c>
      <c r="Q72" s="5"/>
      <c r="R72" s="34">
        <f t="shared" si="52"/>
        <v>0</v>
      </c>
      <c r="S72" s="10">
        <f t="shared" si="25"/>
        <v>0</v>
      </c>
      <c r="T72" s="9"/>
      <c r="U72" s="34">
        <f t="shared" si="46"/>
        <v>0</v>
      </c>
      <c r="V72" s="10">
        <f t="shared" si="27"/>
        <v>0</v>
      </c>
      <c r="W72" s="34">
        <f t="shared" si="53"/>
        <v>9</v>
      </c>
      <c r="X72" s="10">
        <f t="shared" si="29"/>
        <v>0.0022271714922048997</v>
      </c>
      <c r="Y72" s="34">
        <f t="shared" si="54"/>
        <v>4041</v>
      </c>
      <c r="Z72" s="34">
        <f t="shared" si="55"/>
        <v>4050</v>
      </c>
      <c r="AA72" s="10">
        <f t="shared" si="17"/>
        <v>0.307447050785698</v>
      </c>
      <c r="AB72" s="34">
        <f t="shared" si="56"/>
        <v>13173</v>
      </c>
      <c r="AC72" s="9">
        <f t="shared" si="57"/>
        <v>664</v>
      </c>
      <c r="AD72" s="18">
        <f t="shared" si="33"/>
        <v>0.16431576342489482</v>
      </c>
      <c r="AE72" s="13" t="str">
        <f t="shared" si="58"/>
        <v>Lab-BNP</v>
      </c>
    </row>
    <row r="73" spans="1:31" ht="11.25">
      <c r="A73" s="4" t="s">
        <v>33</v>
      </c>
      <c r="B73" s="5"/>
      <c r="C73" s="34">
        <f t="shared" si="47"/>
        <v>2713</v>
      </c>
      <c r="D73" s="10">
        <f t="shared" si="13"/>
        <v>0.4671143250688705</v>
      </c>
      <c r="E73" s="5"/>
      <c r="F73" s="34">
        <f t="shared" si="48"/>
        <v>1314</v>
      </c>
      <c r="G73" s="10">
        <f t="shared" si="14"/>
        <v>0.2262396694214876</v>
      </c>
      <c r="H73" s="5"/>
      <c r="I73" s="34">
        <f t="shared" si="49"/>
        <v>883</v>
      </c>
      <c r="J73" s="10">
        <f t="shared" si="15"/>
        <v>0.15203168044077134</v>
      </c>
      <c r="K73" s="5"/>
      <c r="L73" s="34">
        <f t="shared" si="50"/>
        <v>351</v>
      </c>
      <c r="M73" s="10">
        <f t="shared" si="16"/>
        <v>0.06043388429752066</v>
      </c>
      <c r="N73" s="5"/>
      <c r="O73" s="34">
        <f t="shared" si="51"/>
        <v>547</v>
      </c>
      <c r="P73" s="10">
        <f t="shared" si="23"/>
        <v>0.09418044077134986</v>
      </c>
      <c r="Q73" s="5"/>
      <c r="R73" s="34">
        <f t="shared" si="52"/>
        <v>0</v>
      </c>
      <c r="S73" s="10">
        <f t="shared" si="25"/>
        <v>0</v>
      </c>
      <c r="T73" s="9"/>
      <c r="U73" s="34">
        <f t="shared" si="46"/>
        <v>0</v>
      </c>
      <c r="V73" s="10">
        <f t="shared" si="27"/>
        <v>0</v>
      </c>
      <c r="W73" s="34">
        <f t="shared" si="53"/>
        <v>12</v>
      </c>
      <c r="X73" s="10">
        <f t="shared" si="29"/>
        <v>0.002066115702479339</v>
      </c>
      <c r="Y73" s="34">
        <f t="shared" si="54"/>
        <v>5808</v>
      </c>
      <c r="Z73" s="34">
        <f t="shared" si="55"/>
        <v>5820</v>
      </c>
      <c r="AA73" s="10">
        <f t="shared" si="17"/>
        <v>0.41458897278814644</v>
      </c>
      <c r="AB73" s="34">
        <f t="shared" si="56"/>
        <v>14038</v>
      </c>
      <c r="AC73" s="9">
        <f t="shared" si="57"/>
        <v>1399</v>
      </c>
      <c r="AD73" s="18">
        <f t="shared" si="33"/>
        <v>0.24087465564738292</v>
      </c>
      <c r="AE73" s="13" t="str">
        <f t="shared" si="58"/>
        <v>LD-Lab</v>
      </c>
    </row>
    <row r="74" spans="1:31" ht="11.25">
      <c r="A74" s="4" t="s">
        <v>34</v>
      </c>
      <c r="B74" s="5"/>
      <c r="C74" s="34">
        <f t="shared" si="47"/>
        <v>2258</v>
      </c>
      <c r="D74" s="10">
        <f t="shared" si="13"/>
        <v>0.3897807698947005</v>
      </c>
      <c r="E74" s="5"/>
      <c r="F74" s="34">
        <f t="shared" si="48"/>
        <v>761</v>
      </c>
      <c r="G74" s="10">
        <f t="shared" si="14"/>
        <v>0.13136544104954256</v>
      </c>
      <c r="H74" s="5"/>
      <c r="I74" s="34">
        <f t="shared" si="49"/>
        <v>1076</v>
      </c>
      <c r="J74" s="10">
        <f t="shared" si="15"/>
        <v>0.1857414120490247</v>
      </c>
      <c r="K74" s="5"/>
      <c r="L74" s="34">
        <f t="shared" si="50"/>
        <v>327</v>
      </c>
      <c r="M74" s="10">
        <f t="shared" si="16"/>
        <v>0.056447436561367165</v>
      </c>
      <c r="N74" s="5"/>
      <c r="O74" s="34">
        <f t="shared" si="51"/>
        <v>0</v>
      </c>
      <c r="P74" s="10">
        <f t="shared" si="23"/>
        <v>0</v>
      </c>
      <c r="Q74" s="5"/>
      <c r="R74" s="34">
        <f t="shared" si="52"/>
        <v>0</v>
      </c>
      <c r="S74" s="10">
        <f t="shared" si="25"/>
        <v>0</v>
      </c>
      <c r="T74" s="9"/>
      <c r="U74" s="34">
        <f t="shared" si="46"/>
        <v>1371</v>
      </c>
      <c r="V74" s="10">
        <f t="shared" si="27"/>
        <v>0.2366649404453651</v>
      </c>
      <c r="W74" s="34">
        <f t="shared" si="53"/>
        <v>18</v>
      </c>
      <c r="X74" s="10">
        <f t="shared" si="29"/>
        <v>0.0031071983428275505</v>
      </c>
      <c r="Y74" s="34">
        <f t="shared" si="54"/>
        <v>5793</v>
      </c>
      <c r="Z74" s="34">
        <f t="shared" si="55"/>
        <v>5811</v>
      </c>
      <c r="AA74" s="10">
        <f t="shared" si="17"/>
        <v>0.40696127179774494</v>
      </c>
      <c r="AB74" s="34">
        <f t="shared" si="56"/>
        <v>14279</v>
      </c>
      <c r="AC74" s="9">
        <f t="shared" si="57"/>
        <v>1182</v>
      </c>
      <c r="AD74" s="18">
        <f t="shared" si="33"/>
        <v>0.2040393578456758</v>
      </c>
      <c r="AE74" s="13" t="str">
        <f t="shared" si="58"/>
        <v>LD-Con</v>
      </c>
    </row>
    <row r="75" spans="1:31" ht="11.25">
      <c r="A75" s="4" t="s">
        <v>35</v>
      </c>
      <c r="B75" s="5"/>
      <c r="C75" s="34">
        <f t="shared" si="47"/>
        <v>2679</v>
      </c>
      <c r="D75" s="10">
        <f t="shared" si="13"/>
        <v>0.4960192556933901</v>
      </c>
      <c r="E75" s="5"/>
      <c r="F75" s="34">
        <f t="shared" si="48"/>
        <v>1899</v>
      </c>
      <c r="G75" s="10">
        <f t="shared" si="14"/>
        <v>0.35160155526754305</v>
      </c>
      <c r="H75" s="5"/>
      <c r="I75" s="34">
        <f t="shared" si="49"/>
        <v>283</v>
      </c>
      <c r="J75" s="10">
        <f t="shared" si="15"/>
        <v>0.052397704128865026</v>
      </c>
      <c r="K75" s="5"/>
      <c r="L75" s="34">
        <f t="shared" si="50"/>
        <v>540</v>
      </c>
      <c r="M75" s="10">
        <f t="shared" si="16"/>
        <v>0.09998148491020181</v>
      </c>
      <c r="N75" s="5"/>
      <c r="O75" s="34">
        <f t="shared" si="51"/>
        <v>0</v>
      </c>
      <c r="P75" s="10">
        <f t="shared" si="23"/>
        <v>0</v>
      </c>
      <c r="Q75" s="5"/>
      <c r="R75" s="34">
        <f t="shared" si="52"/>
        <v>0</v>
      </c>
      <c r="S75" s="10">
        <f t="shared" si="25"/>
        <v>0</v>
      </c>
      <c r="T75" s="9"/>
      <c r="U75" s="34">
        <f t="shared" si="46"/>
        <v>0</v>
      </c>
      <c r="V75" s="10">
        <f t="shared" si="27"/>
        <v>0</v>
      </c>
      <c r="W75" s="34">
        <f t="shared" si="53"/>
        <v>21</v>
      </c>
      <c r="X75" s="10">
        <f t="shared" si="29"/>
        <v>0.0038881688576189594</v>
      </c>
      <c r="Y75" s="34">
        <f t="shared" si="54"/>
        <v>5401</v>
      </c>
      <c r="Z75" s="34">
        <f t="shared" si="55"/>
        <v>5422</v>
      </c>
      <c r="AA75" s="10">
        <f t="shared" si="17"/>
        <v>0.40002951158329647</v>
      </c>
      <c r="AB75" s="34">
        <f t="shared" si="56"/>
        <v>13554</v>
      </c>
      <c r="AC75" s="9">
        <f t="shared" si="57"/>
        <v>780</v>
      </c>
      <c r="AD75" s="18">
        <f t="shared" si="33"/>
        <v>0.14441770042584706</v>
      </c>
      <c r="AE75" s="13" t="str">
        <f t="shared" si="58"/>
        <v>LD-Lab</v>
      </c>
    </row>
    <row r="76" spans="1:31" ht="11.25">
      <c r="A76" s="4" t="s">
        <v>37</v>
      </c>
      <c r="B76" s="5"/>
      <c r="C76" s="34">
        <f t="shared" si="47"/>
        <v>2763</v>
      </c>
      <c r="D76" s="10">
        <f t="shared" si="13"/>
        <v>0.5244874715261959</v>
      </c>
      <c r="E76" s="5"/>
      <c r="F76" s="34">
        <f t="shared" si="48"/>
        <v>1130</v>
      </c>
      <c r="G76" s="10">
        <f t="shared" si="14"/>
        <v>0.21450265755504935</v>
      </c>
      <c r="H76" s="5"/>
      <c r="I76" s="34">
        <f t="shared" si="49"/>
        <v>552</v>
      </c>
      <c r="J76" s="10">
        <f t="shared" si="15"/>
        <v>0.10478359908883828</v>
      </c>
      <c r="K76" s="5"/>
      <c r="L76" s="34">
        <f t="shared" si="50"/>
        <v>193</v>
      </c>
      <c r="M76" s="10">
        <f t="shared" si="16"/>
        <v>0.03663629460895976</v>
      </c>
      <c r="N76" s="5"/>
      <c r="O76" s="34">
        <f t="shared" si="51"/>
        <v>630</v>
      </c>
      <c r="P76" s="10">
        <f t="shared" si="23"/>
        <v>0.11958997722095673</v>
      </c>
      <c r="Q76" s="5"/>
      <c r="R76" s="34">
        <f t="shared" si="52"/>
        <v>0</v>
      </c>
      <c r="S76" s="10">
        <f t="shared" si="25"/>
        <v>0</v>
      </c>
      <c r="T76" s="9"/>
      <c r="U76" s="34">
        <f t="shared" si="46"/>
        <v>0</v>
      </c>
      <c r="V76" s="10">
        <f t="shared" si="27"/>
        <v>0</v>
      </c>
      <c r="W76" s="34">
        <f t="shared" si="53"/>
        <v>12</v>
      </c>
      <c r="X76" s="10">
        <f t="shared" si="29"/>
        <v>0.002277904328018223</v>
      </c>
      <c r="Y76" s="34">
        <f t="shared" si="54"/>
        <v>5268</v>
      </c>
      <c r="Z76" s="34">
        <f t="shared" si="55"/>
        <v>5280</v>
      </c>
      <c r="AA76" s="10">
        <f t="shared" si="17"/>
        <v>0.3743884279940438</v>
      </c>
      <c r="AB76" s="34">
        <f t="shared" si="56"/>
        <v>14103</v>
      </c>
      <c r="AC76" s="9">
        <f t="shared" si="57"/>
        <v>1633</v>
      </c>
      <c r="AD76" s="18">
        <f t="shared" si="33"/>
        <v>0.3099848139711465</v>
      </c>
      <c r="AE76" s="13" t="str">
        <f t="shared" si="58"/>
        <v>LD-Lab</v>
      </c>
    </row>
    <row r="77" spans="1:31" ht="11.25">
      <c r="A77" s="4" t="s">
        <v>38</v>
      </c>
      <c r="B77" s="5"/>
      <c r="C77" s="34">
        <f t="shared" si="47"/>
        <v>661</v>
      </c>
      <c r="D77" s="10">
        <f t="shared" si="13"/>
        <v>0.15422305179654688</v>
      </c>
      <c r="E77" s="5"/>
      <c r="F77" s="34">
        <f t="shared" si="48"/>
        <v>2041</v>
      </c>
      <c r="G77" s="10">
        <f t="shared" si="14"/>
        <v>0.47620158656089595</v>
      </c>
      <c r="H77" s="5"/>
      <c r="I77" s="34">
        <f t="shared" si="49"/>
        <v>700</v>
      </c>
      <c r="J77" s="10">
        <f t="shared" si="15"/>
        <v>0.163322445170322</v>
      </c>
      <c r="K77" s="5"/>
      <c r="L77" s="34">
        <f t="shared" si="50"/>
        <v>291</v>
      </c>
      <c r="M77" s="10">
        <f t="shared" si="16"/>
        <v>0.06789547363509099</v>
      </c>
      <c r="N77" s="5"/>
      <c r="O77" s="34">
        <f t="shared" si="51"/>
        <v>0</v>
      </c>
      <c r="P77" s="10">
        <f t="shared" si="23"/>
        <v>0</v>
      </c>
      <c r="Q77" s="5"/>
      <c r="R77" s="34">
        <f t="shared" si="52"/>
        <v>593</v>
      </c>
      <c r="S77" s="10">
        <f t="shared" si="25"/>
        <v>0.13835744283714418</v>
      </c>
      <c r="T77" s="9"/>
      <c r="U77" s="34">
        <f t="shared" si="46"/>
        <v>0</v>
      </c>
      <c r="V77" s="10">
        <f t="shared" si="27"/>
        <v>0</v>
      </c>
      <c r="W77" s="34">
        <f t="shared" si="53"/>
        <v>10</v>
      </c>
      <c r="X77" s="10">
        <f t="shared" si="29"/>
        <v>0.0023331777881474567</v>
      </c>
      <c r="Y77" s="34">
        <f t="shared" si="54"/>
        <v>4286</v>
      </c>
      <c r="Z77" s="34">
        <f t="shared" si="55"/>
        <v>4296</v>
      </c>
      <c r="AA77" s="10">
        <f t="shared" si="17"/>
        <v>0.3261958997722096</v>
      </c>
      <c r="AB77" s="34">
        <f t="shared" si="56"/>
        <v>13170</v>
      </c>
      <c r="AC77" s="9">
        <f t="shared" si="57"/>
        <v>1341</v>
      </c>
      <c r="AD77" s="18">
        <f t="shared" si="33"/>
        <v>0.312879141390574</v>
      </c>
      <c r="AE77" s="13" t="str">
        <f t="shared" si="58"/>
        <v>Lab-Con</v>
      </c>
    </row>
    <row r="78" spans="1:31" ht="11.25">
      <c r="A78" s="1" t="s">
        <v>55</v>
      </c>
      <c r="B78" s="35"/>
      <c r="C78" s="38">
        <f>SUM(C50:C77)</f>
        <v>50049.5</v>
      </c>
      <c r="D78" s="37">
        <f t="shared" si="13"/>
        <v>0.3693649147795412</v>
      </c>
      <c r="E78" s="36"/>
      <c r="F78" s="38">
        <f>SUM(F50:F77)</f>
        <v>40889</v>
      </c>
      <c r="G78" s="37">
        <f t="shared" si="14"/>
        <v>0.30176049711626807</v>
      </c>
      <c r="H78" s="36"/>
      <c r="I78" s="38">
        <f>SUM(I50:I77)</f>
        <v>21735.5</v>
      </c>
      <c r="J78" s="37">
        <f t="shared" si="15"/>
        <v>0.16040781836363435</v>
      </c>
      <c r="K78" s="36"/>
      <c r="L78" s="36">
        <f>SUM(L50:L77)</f>
        <v>12081.5</v>
      </c>
      <c r="M78" s="37">
        <f t="shared" si="16"/>
        <v>0.08916137459732919</v>
      </c>
      <c r="N78" s="36"/>
      <c r="O78" s="38">
        <f>SUM(O50:O77)</f>
        <v>5489</v>
      </c>
      <c r="P78" s="37">
        <f>O78/Y78</f>
        <v>0.04050877665560898</v>
      </c>
      <c r="Q78" s="36"/>
      <c r="R78" s="36">
        <f>SUM(R50:R77)</f>
        <v>2098</v>
      </c>
      <c r="S78" s="37">
        <f>R78/Y78</f>
        <v>0.015483223432950926</v>
      </c>
      <c r="T78" s="36"/>
      <c r="U78" s="36">
        <f>SUM(U50:U77)</f>
        <v>3159</v>
      </c>
      <c r="V78" s="37">
        <f>U78/Y78</f>
        <v>0.023313395054667292</v>
      </c>
      <c r="W78" s="36">
        <f>SUM(W50:W77)</f>
        <v>447</v>
      </c>
      <c r="X78" s="37">
        <f>W78/Y78</f>
        <v>0.003298856470223577</v>
      </c>
      <c r="Y78" s="38">
        <f>C78+F78+I78+L78+O78+R78+U78</f>
        <v>135501.5</v>
      </c>
      <c r="Z78" s="36">
        <f>SUM(Z50:Z77)</f>
        <v>136441</v>
      </c>
      <c r="AA78" s="37">
        <f t="shared" si="17"/>
        <v>0.3683771437211111</v>
      </c>
      <c r="AB78" s="44">
        <f>SUM(AB50:AB77)</f>
        <v>370384</v>
      </c>
      <c r="AC78" s="44"/>
      <c r="AD78" s="45"/>
      <c r="AE78" s="46"/>
    </row>
    <row r="79" spans="29:31" ht="11.25">
      <c r="AC79" s="42"/>
      <c r="AD79" s="42"/>
      <c r="AE79" s="42"/>
    </row>
    <row r="80" spans="29:31" ht="11.25">
      <c r="AC80" s="42"/>
      <c r="AD80" s="42"/>
      <c r="AE80" s="42"/>
    </row>
    <row r="81" spans="29:31" ht="11.25">
      <c r="AC81" s="42"/>
      <c r="AD81" s="42"/>
      <c r="AE81" s="42"/>
    </row>
    <row r="82" spans="29:31" ht="11.25">
      <c r="AC82" s="42"/>
      <c r="AD82" s="42"/>
      <c r="AE82" s="42"/>
    </row>
    <row r="83" spans="29:31" ht="11.25">
      <c r="AC83" s="42"/>
      <c r="AD83" s="42"/>
      <c r="AE83" s="42"/>
    </row>
  </sheetData>
  <mergeCells count="19">
    <mergeCell ref="AC48:AE48"/>
    <mergeCell ref="W48:X48"/>
    <mergeCell ref="N48:P48"/>
    <mergeCell ref="Q48:S48"/>
    <mergeCell ref="T48:V48"/>
    <mergeCell ref="B48:D48"/>
    <mergeCell ref="E48:G48"/>
    <mergeCell ref="H48:J48"/>
    <mergeCell ref="K48:M48"/>
    <mergeCell ref="A1:AE1"/>
    <mergeCell ref="B3:D3"/>
    <mergeCell ref="E3:G3"/>
    <mergeCell ref="H3:J3"/>
    <mergeCell ref="K3:M3"/>
    <mergeCell ref="AC3:AE3"/>
    <mergeCell ref="W3:X3"/>
    <mergeCell ref="T3:V3"/>
    <mergeCell ref="N3:P3"/>
    <mergeCell ref="Q3:S3"/>
  </mergeCells>
  <printOptions/>
  <pageMargins left="0.3937007874015748" right="0.3937007874015748" top="0.85" bottom="0.66" header="0.5118110236220472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1st May 2008</dc:title>
  <dc:subject/>
  <dc:creator>Authorised User</dc:creator>
  <cp:keywords/>
  <dc:description/>
  <cp:lastModifiedBy>Jonathan Harston</cp:lastModifiedBy>
  <cp:lastPrinted>2012-11-18T18:36:30Z</cp:lastPrinted>
  <dcterms:created xsi:type="dcterms:W3CDTF">2004-05-11T12:04:11Z</dcterms:created>
  <dcterms:modified xsi:type="dcterms:W3CDTF">2012-11-18T18:36:35Z</dcterms:modified>
  <cp:category/>
  <cp:version/>
  <cp:contentType/>
  <cp:contentStatus/>
</cp:coreProperties>
</file>