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<sst xmlns="http://schemas.openxmlformats.org/spreadsheetml/2006/main" count="101" uniqueCount="30">
  <si>
    <t>SHEFFIELD GENERAL ELECTION RESULTS 6 MAY 2010</t>
  </si>
  <si>
    <t>Liberal Democrat</t>
  </si>
  <si>
    <t>Labour</t>
  </si>
  <si>
    <t>Conservative</t>
  </si>
  <si>
    <t>Green</t>
  </si>
  <si>
    <t>BNP</t>
  </si>
  <si>
    <t>UKIP</t>
  </si>
  <si>
    <t>Others</t>
  </si>
  <si>
    <t>Total</t>
  </si>
  <si>
    <t>Majority</t>
  </si>
  <si>
    <t>Over</t>
  </si>
  <si>
    <t>Votes</t>
  </si>
  <si>
    <t>Share</t>
  </si>
  <si>
    <t>Brightside</t>
  </si>
  <si>
    <t>Lab-LD</t>
  </si>
  <si>
    <t>Central</t>
  </si>
  <si>
    <t>Hallam</t>
  </si>
  <si>
    <t>LD-Con</t>
  </si>
  <si>
    <t>Heeley</t>
  </si>
  <si>
    <t>South-East</t>
  </si>
  <si>
    <t>Penistone</t>
  </si>
  <si>
    <t>Lab-Con</t>
  </si>
  <si>
    <t>TOTAL</t>
  </si>
  <si>
    <t>PROBABLE STV ELECTION RESULT</t>
  </si>
  <si>
    <t>Sheffield</t>
  </si>
  <si>
    <t>Seats</t>
  </si>
  <si>
    <t>PROBABLE AV ELECTION RESULT</t>
  </si>
  <si>
    <t>ELECTED</t>
  </si>
  <si>
    <t>ELIMINATED</t>
  </si>
  <si>
    <t>LD-Lab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</si>
</sst>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£-809]#,##0.0;[Red]\-[$£-809]#,##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5" xfId="0" applyNumberFormat="1" applyBorder="1" applyAlignment="1">
      <alignment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4" xfId="0" applyFont="1" applyBorder="1" applyAlignment="1">
      <alignment/>
    </xf>
    <xf numFmtId="164" fontId="0" fillId="0" borderId="5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0" fontId="0" fillId="0" borderId="2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0" applyNumberForma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7.7109375" style="0" customWidth="1"/>
    <col min="3" max="3" width="6.8515625" style="0" customWidth="1"/>
    <col min="4" max="4" width="7.57421875" style="0" customWidth="1"/>
    <col min="5" max="5" width="6.8515625" style="0" customWidth="1"/>
    <col min="6" max="6" width="7.7109375" style="0" customWidth="1"/>
    <col min="7" max="7" width="6.8515625" style="0" customWidth="1"/>
    <col min="8" max="8" width="7.7109375" style="0" customWidth="1"/>
    <col min="9" max="9" width="6.8515625" style="0" customWidth="1"/>
    <col min="10" max="10" width="7.7109375" style="0" customWidth="1"/>
    <col min="11" max="11" width="6.8515625" style="0" customWidth="1"/>
    <col min="12" max="12" width="7.7109375" style="0" customWidth="1"/>
    <col min="13" max="13" width="6.8515625" style="0" customWidth="1"/>
    <col min="14" max="14" width="7.7109375" style="0" customWidth="1"/>
    <col min="15" max="15" width="6.8515625" style="0" customWidth="1"/>
    <col min="16" max="17" width="7.7109375" style="0" customWidth="1"/>
    <col min="18" max="18" width="6.8515625" style="0" customWidth="1"/>
    <col min="19" max="19" width="9.00390625" style="0" customWidth="1"/>
    <col min="20" max="16384" width="11.57421875" style="0" customWidth="1"/>
  </cols>
  <sheetData>
    <row r="1" spans="1:19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6"/>
      <c r="B3" s="26" t="s">
        <v>1</v>
      </c>
      <c r="C3" s="27"/>
      <c r="D3" s="26" t="s">
        <v>2</v>
      </c>
      <c r="E3" s="27"/>
      <c r="F3" s="26" t="s">
        <v>3</v>
      </c>
      <c r="G3" s="27"/>
      <c r="H3" s="26" t="s">
        <v>4</v>
      </c>
      <c r="I3" s="27"/>
      <c r="J3" s="26" t="s">
        <v>5</v>
      </c>
      <c r="K3" s="27"/>
      <c r="L3" s="26" t="s">
        <v>6</v>
      </c>
      <c r="M3" s="27"/>
      <c r="N3" s="26" t="s">
        <v>7</v>
      </c>
      <c r="O3" s="27"/>
      <c r="P3" s="37" t="s">
        <v>8</v>
      </c>
      <c r="Q3" s="26" t="s">
        <v>9</v>
      </c>
      <c r="R3" s="27"/>
      <c r="S3" s="9" t="s">
        <v>10</v>
      </c>
    </row>
    <row r="4" spans="1:19" ht="12.75">
      <c r="A4" s="18"/>
      <c r="B4" s="18" t="s">
        <v>11</v>
      </c>
      <c r="C4" s="21" t="s">
        <v>12</v>
      </c>
      <c r="D4" s="18" t="s">
        <v>11</v>
      </c>
      <c r="E4" s="21" t="s">
        <v>12</v>
      </c>
      <c r="F4" s="18" t="s">
        <v>11</v>
      </c>
      <c r="G4" s="21" t="s">
        <v>12</v>
      </c>
      <c r="H4" s="18" t="s">
        <v>11</v>
      </c>
      <c r="I4" s="21" t="s">
        <v>12</v>
      </c>
      <c r="J4" s="18" t="s">
        <v>11</v>
      </c>
      <c r="K4" s="21" t="s">
        <v>12</v>
      </c>
      <c r="L4" s="18" t="s">
        <v>11</v>
      </c>
      <c r="M4" s="21" t="s">
        <v>12</v>
      </c>
      <c r="N4" s="18" t="s">
        <v>11</v>
      </c>
      <c r="O4" s="21" t="s">
        <v>12</v>
      </c>
      <c r="P4" s="38"/>
      <c r="Q4" s="18"/>
      <c r="R4" s="21"/>
      <c r="S4" s="21"/>
    </row>
    <row r="5" spans="1:19" ht="12.75">
      <c r="A5" s="10" t="s">
        <v>13</v>
      </c>
      <c r="B5" s="10">
        <v>7768</v>
      </c>
      <c r="C5" s="28">
        <f aca="true" t="shared" si="0" ref="C5:C10">B5/P5</f>
        <v>0.19961967415326104</v>
      </c>
      <c r="D5" s="29">
        <v>21400</v>
      </c>
      <c r="E5" s="30">
        <f aca="true" t="shared" si="1" ref="E5:E10">D5/P5</f>
        <v>0.5499306162306625</v>
      </c>
      <c r="F5" s="10">
        <v>4468</v>
      </c>
      <c r="G5" s="28">
        <f aca="true" t="shared" si="2" ref="G5:G10">F5/P5</f>
        <v>0.11481728940741122</v>
      </c>
      <c r="H5" s="10"/>
      <c r="I5" s="28"/>
      <c r="J5" s="10">
        <v>3026</v>
      </c>
      <c r="K5" s="28">
        <f>J5/P5</f>
        <v>0.07776121704270957</v>
      </c>
      <c r="L5" s="10">
        <v>1596</v>
      </c>
      <c r="M5" s="28">
        <f aca="true" t="shared" si="3" ref="M5:M10">L5/P5</f>
        <v>0.04101351698617464</v>
      </c>
      <c r="N5" s="10">
        <v>656</v>
      </c>
      <c r="O5" s="28">
        <f>N5/P5</f>
        <v>0.016857686179781055</v>
      </c>
      <c r="P5" s="39">
        <f aca="true" t="shared" si="4" ref="P5:P10">B5+D5+F5+H5+J5+L5+N5</f>
        <v>38914</v>
      </c>
      <c r="Q5" s="10">
        <f>D5-B5</f>
        <v>13632</v>
      </c>
      <c r="R5" s="28">
        <f aca="true" t="shared" si="5" ref="R5:R10">Q5/P5</f>
        <v>0.35031094207740143</v>
      </c>
      <c r="S5" s="12" t="s">
        <v>14</v>
      </c>
    </row>
    <row r="6" spans="1:19" ht="12.75">
      <c r="A6" s="10" t="s">
        <v>15</v>
      </c>
      <c r="B6" s="10">
        <v>16973</v>
      </c>
      <c r="C6" s="28">
        <f t="shared" si="0"/>
        <v>0.4093035593710813</v>
      </c>
      <c r="D6" s="29">
        <v>17138</v>
      </c>
      <c r="E6" s="30">
        <f t="shared" si="1"/>
        <v>0.41328253110832447</v>
      </c>
      <c r="F6" s="10">
        <v>4206</v>
      </c>
      <c r="G6" s="28">
        <f t="shared" si="2"/>
        <v>0.1014276068293624</v>
      </c>
      <c r="H6" s="10">
        <v>1556</v>
      </c>
      <c r="I6" s="28">
        <f>H6/P6</f>
        <v>0.03752290923121443</v>
      </c>
      <c r="J6" s="10">
        <v>903</v>
      </c>
      <c r="K6" s="28">
        <f>J6/P6</f>
        <v>0.021775827143821744</v>
      </c>
      <c r="L6" s="10">
        <v>652</v>
      </c>
      <c r="M6" s="28">
        <f t="shared" si="3"/>
        <v>0.01572296710716697</v>
      </c>
      <c r="N6" s="10">
        <v>40</v>
      </c>
      <c r="O6" s="28">
        <f>N6/P6</f>
        <v>0.0009645992090286486</v>
      </c>
      <c r="P6" s="39">
        <f t="shared" si="4"/>
        <v>41468</v>
      </c>
      <c r="Q6" s="10">
        <f>D6-B6</f>
        <v>165</v>
      </c>
      <c r="R6" s="28">
        <f t="shared" si="5"/>
        <v>0.003978971737243176</v>
      </c>
      <c r="S6" s="12" t="s">
        <v>14</v>
      </c>
    </row>
    <row r="7" spans="1:19" ht="12.75">
      <c r="A7" s="10" t="s">
        <v>16</v>
      </c>
      <c r="B7" s="29">
        <v>27324</v>
      </c>
      <c r="C7" s="30">
        <f t="shared" si="0"/>
        <v>0.5343502493399824</v>
      </c>
      <c r="D7" s="33">
        <v>8228</v>
      </c>
      <c r="E7" s="34">
        <f t="shared" si="1"/>
        <v>0.1609074019751638</v>
      </c>
      <c r="F7" s="10">
        <v>12040</v>
      </c>
      <c r="G7" s="28">
        <f t="shared" si="2"/>
        <v>0.23545516769336072</v>
      </c>
      <c r="H7" s="10">
        <v>919</v>
      </c>
      <c r="I7" s="28">
        <f>H7/P7</f>
        <v>0.017972034809817152</v>
      </c>
      <c r="J7" s="10"/>
      <c r="K7" s="28"/>
      <c r="L7" s="10">
        <v>1195</v>
      </c>
      <c r="M7" s="28">
        <f t="shared" si="3"/>
        <v>0.02336951207587758</v>
      </c>
      <c r="N7" s="10">
        <f>164+429+250+586</f>
        <v>1429</v>
      </c>
      <c r="O7" s="28">
        <f>N7/P7</f>
        <v>0.027945634105798377</v>
      </c>
      <c r="P7" s="39">
        <f t="shared" si="4"/>
        <v>51135</v>
      </c>
      <c r="Q7" s="10">
        <f>B7-F7</f>
        <v>15284</v>
      </c>
      <c r="R7" s="28">
        <f t="shared" si="5"/>
        <v>0.2988950816466217</v>
      </c>
      <c r="S7" s="12" t="s">
        <v>17</v>
      </c>
    </row>
    <row r="8" spans="1:19" ht="12.75">
      <c r="A8" s="10" t="s">
        <v>18</v>
      </c>
      <c r="B8" s="10">
        <v>11602</v>
      </c>
      <c r="C8" s="28">
        <f t="shared" si="0"/>
        <v>0.28386875779892834</v>
      </c>
      <c r="D8" s="29">
        <v>17409</v>
      </c>
      <c r="E8" s="30">
        <f t="shared" si="1"/>
        <v>0.4259499400552959</v>
      </c>
      <c r="F8" s="10">
        <v>7081</v>
      </c>
      <c r="G8" s="28">
        <f t="shared" si="2"/>
        <v>0.17325242837219545</v>
      </c>
      <c r="H8" s="10">
        <v>989</v>
      </c>
      <c r="I8" s="28">
        <f>H8/P8</f>
        <v>0.024198086662915026</v>
      </c>
      <c r="J8" s="10">
        <v>2260</v>
      </c>
      <c r="K8" s="28">
        <f>J8/P8</f>
        <v>0.05529593110029116</v>
      </c>
      <c r="L8" s="10">
        <v>1530</v>
      </c>
      <c r="M8" s="28">
        <f t="shared" si="3"/>
        <v>0.03743485601037411</v>
      </c>
      <c r="N8" s="10"/>
      <c r="O8" s="28"/>
      <c r="P8" s="39">
        <f t="shared" si="4"/>
        <v>40871</v>
      </c>
      <c r="Q8" s="10">
        <f>D8-B8</f>
        <v>5807</v>
      </c>
      <c r="R8" s="28">
        <f t="shared" si="5"/>
        <v>0.1420811822563676</v>
      </c>
      <c r="S8" s="12" t="s">
        <v>14</v>
      </c>
    </row>
    <row r="9" spans="1:19" ht="12.75">
      <c r="A9" s="10" t="s">
        <v>19</v>
      </c>
      <c r="B9" s="10">
        <v>9664</v>
      </c>
      <c r="C9" s="28">
        <f t="shared" si="0"/>
        <v>0.23338485316846985</v>
      </c>
      <c r="D9" s="29">
        <v>20169</v>
      </c>
      <c r="E9" s="30">
        <f t="shared" si="1"/>
        <v>0.4870797913446677</v>
      </c>
      <c r="F9" s="10">
        <v>7202</v>
      </c>
      <c r="G9" s="28">
        <f t="shared" si="2"/>
        <v>0.17392774343122103</v>
      </c>
      <c r="H9" s="10"/>
      <c r="I9" s="28"/>
      <c r="J9" s="10">
        <v>2345</v>
      </c>
      <c r="K9" s="28">
        <f>J9/P9</f>
        <v>0.05663156877897991</v>
      </c>
      <c r="L9" s="10">
        <v>1889</v>
      </c>
      <c r="M9" s="28">
        <f t="shared" si="3"/>
        <v>0.04561920401854714</v>
      </c>
      <c r="N9" s="10">
        <v>139</v>
      </c>
      <c r="O9" s="28">
        <f>N9/P9</f>
        <v>0.003356839258114374</v>
      </c>
      <c r="P9" s="39">
        <f t="shared" si="4"/>
        <v>41408</v>
      </c>
      <c r="Q9" s="10">
        <f>D9-B9</f>
        <v>10505</v>
      </c>
      <c r="R9" s="28">
        <f t="shared" si="5"/>
        <v>0.2536949381761978</v>
      </c>
      <c r="S9" s="12" t="s">
        <v>14</v>
      </c>
    </row>
    <row r="10" spans="1:19" ht="12.75">
      <c r="A10" s="10" t="s">
        <v>20</v>
      </c>
      <c r="B10" s="10">
        <v>9800</v>
      </c>
      <c r="C10" s="28">
        <f t="shared" si="0"/>
        <v>0.2043369474562135</v>
      </c>
      <c r="D10" s="29">
        <v>17565</v>
      </c>
      <c r="E10" s="30">
        <f t="shared" si="1"/>
        <v>0.36624270225187655</v>
      </c>
      <c r="F10" s="10">
        <v>14516</v>
      </c>
      <c r="G10" s="28">
        <f t="shared" si="2"/>
        <v>0.30266889074228526</v>
      </c>
      <c r="H10" s="10"/>
      <c r="I10" s="28"/>
      <c r="J10" s="10">
        <v>2207</v>
      </c>
      <c r="K10" s="28">
        <f>J10/P10</f>
        <v>0.046017514595496245</v>
      </c>
      <c r="L10" s="10">
        <v>1936</v>
      </c>
      <c r="M10" s="28">
        <f t="shared" si="3"/>
        <v>0.04036697247706422</v>
      </c>
      <c r="N10" s="10">
        <v>1936</v>
      </c>
      <c r="O10" s="28">
        <f>N10/P10</f>
        <v>0.04036697247706422</v>
      </c>
      <c r="P10" s="39">
        <f t="shared" si="4"/>
        <v>47960</v>
      </c>
      <c r="Q10" s="10">
        <f>D10-F10</f>
        <v>3049</v>
      </c>
      <c r="R10" s="28">
        <f t="shared" si="5"/>
        <v>0.06357381150959132</v>
      </c>
      <c r="S10" s="12" t="s">
        <v>21</v>
      </c>
    </row>
    <row r="11" spans="1:19" ht="12.75">
      <c r="A11" s="22"/>
      <c r="B11" s="22"/>
      <c r="C11" s="31"/>
      <c r="D11" s="22"/>
      <c r="E11" s="31"/>
      <c r="F11" s="22"/>
      <c r="G11" s="31"/>
      <c r="H11" s="22"/>
      <c r="I11" s="31"/>
      <c r="J11" s="22"/>
      <c r="K11" s="31"/>
      <c r="L11" s="22"/>
      <c r="M11" s="31"/>
      <c r="N11" s="22"/>
      <c r="O11" s="35"/>
      <c r="P11" s="40"/>
      <c r="Q11" s="22"/>
      <c r="R11" s="25"/>
      <c r="S11" s="25"/>
    </row>
    <row r="12" spans="1:19" ht="12.75">
      <c r="A12" s="18" t="s">
        <v>22</v>
      </c>
      <c r="B12" s="18">
        <f>SUM(B5:B10)</f>
        <v>83131</v>
      </c>
      <c r="C12" s="32">
        <f>B12/P12</f>
        <v>0.3175896636562295</v>
      </c>
      <c r="D12" s="18">
        <f>SUM(D5:D10)</f>
        <v>101909</v>
      </c>
      <c r="E12" s="32">
        <f>D12/P12</f>
        <v>0.3893282293433579</v>
      </c>
      <c r="F12" s="18">
        <f>SUM(F5:F10)</f>
        <v>49513</v>
      </c>
      <c r="G12" s="32">
        <f>F12/P12</f>
        <v>0.1891570775837039</v>
      </c>
      <c r="H12" s="18">
        <f>SUM(H5:H10)</f>
        <v>3464</v>
      </c>
      <c r="I12" s="32">
        <f>H12/P12</f>
        <v>0.01323369855896331</v>
      </c>
      <c r="J12" s="18">
        <f>SUM(J5:J10)</f>
        <v>10741</v>
      </c>
      <c r="K12" s="32">
        <f>J12/P12</f>
        <v>0.04103439844740904</v>
      </c>
      <c r="L12" s="18">
        <f>SUM(L5:L10)</f>
        <v>8798</v>
      </c>
      <c r="M12" s="32">
        <f>L12/P12</f>
        <v>0.03361145494277113</v>
      </c>
      <c r="N12" s="18">
        <f>SUM(N5:N10)</f>
        <v>4200</v>
      </c>
      <c r="O12" s="36">
        <f>N12/P12</f>
        <v>0.016045477467565215</v>
      </c>
      <c r="P12" s="38">
        <f>B12+D12+F12+H12+J12+L12+N12</f>
        <v>261756</v>
      </c>
      <c r="Q12" s="18">
        <f>D12-B12</f>
        <v>18778</v>
      </c>
      <c r="R12" s="21"/>
      <c r="S12" s="21"/>
    </row>
    <row r="13" spans="3:15" ht="12.75">
      <c r="C13" s="2"/>
      <c r="E13" s="2"/>
      <c r="G13" s="2"/>
      <c r="I13" s="2"/>
      <c r="K13" s="2"/>
      <c r="M13" s="2"/>
      <c r="O13" s="4"/>
    </row>
    <row r="15" ht="12.75">
      <c r="A15" s="3" t="s">
        <v>23</v>
      </c>
    </row>
    <row r="16" spans="1:19" ht="12.75">
      <c r="A16" s="22" t="s">
        <v>24</v>
      </c>
      <c r="B16" s="23">
        <f>B12-B10/2</f>
        <v>78231</v>
      </c>
      <c r="C16" s="24">
        <f>B16/P16</f>
        <v>0.3290113384025301</v>
      </c>
      <c r="D16" s="23">
        <f>D12-D10/2</f>
        <v>93126.5</v>
      </c>
      <c r="E16" s="24">
        <f>D16/P16</f>
        <v>0.39165643294529306</v>
      </c>
      <c r="F16" s="23">
        <f>F12-F10/2</f>
        <v>42255</v>
      </c>
      <c r="G16" s="24">
        <f>F16/P16</f>
        <v>0.17770927259269229</v>
      </c>
      <c r="H16" s="23">
        <f>H12-H10/2</f>
        <v>3464</v>
      </c>
      <c r="I16" s="24">
        <f>H16/P16</f>
        <v>0.014568333221182962</v>
      </c>
      <c r="J16" s="23">
        <f>J12-J10/2</f>
        <v>9637.5</v>
      </c>
      <c r="K16" s="24">
        <f>J16/P16</f>
        <v>0.040531845097907276</v>
      </c>
      <c r="L16" s="23">
        <f>L12-L10/2</f>
        <v>7830</v>
      </c>
      <c r="M16" s="24">
        <f>L16/P16</f>
        <v>0.0329301527488056</v>
      </c>
      <c r="N16" s="23">
        <f>N12-N10/2</f>
        <v>3232</v>
      </c>
      <c r="O16" s="41">
        <f>N16/P16</f>
        <v>0.013592624991588722</v>
      </c>
      <c r="P16" s="23">
        <f>B16+D16+F16+H16+J16+L16+N16</f>
        <v>237776</v>
      </c>
      <c r="Q16" s="23"/>
      <c r="R16" s="23"/>
      <c r="S16" s="25"/>
    </row>
    <row r="17" spans="1:19" ht="12.75">
      <c r="A17" s="18" t="s">
        <v>25</v>
      </c>
      <c r="B17" s="19"/>
      <c r="C17" s="19">
        <v>2</v>
      </c>
      <c r="D17" s="19"/>
      <c r="E17" s="19">
        <v>2</v>
      </c>
      <c r="F17" s="19"/>
      <c r="G17" s="19">
        <v>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1"/>
    </row>
    <row r="20" ht="12.75">
      <c r="A20" s="3" t="s">
        <v>26</v>
      </c>
    </row>
    <row r="21" spans="1:19" ht="12.75">
      <c r="A21" s="6"/>
      <c r="B21" s="26" t="s">
        <v>1</v>
      </c>
      <c r="C21" s="27"/>
      <c r="D21" s="7" t="s">
        <v>2</v>
      </c>
      <c r="E21" s="7"/>
      <c r="F21" s="26" t="s">
        <v>3</v>
      </c>
      <c r="G21" s="27"/>
      <c r="H21" s="7" t="s">
        <v>4</v>
      </c>
      <c r="I21" s="7"/>
      <c r="J21" s="26" t="s">
        <v>5</v>
      </c>
      <c r="K21" s="27"/>
      <c r="L21" s="7" t="s">
        <v>6</v>
      </c>
      <c r="M21" s="7"/>
      <c r="N21" s="26" t="s">
        <v>7</v>
      </c>
      <c r="O21" s="27"/>
      <c r="P21" s="8" t="s">
        <v>8</v>
      </c>
      <c r="Q21" s="26" t="s">
        <v>9</v>
      </c>
      <c r="R21" s="27"/>
      <c r="S21" s="9" t="s">
        <v>10</v>
      </c>
    </row>
    <row r="22" spans="1:19" ht="12.75">
      <c r="A22" s="18"/>
      <c r="B22" s="18" t="s">
        <v>11</v>
      </c>
      <c r="C22" s="21" t="s">
        <v>12</v>
      </c>
      <c r="D22" s="19" t="s">
        <v>11</v>
      </c>
      <c r="E22" s="19" t="s">
        <v>12</v>
      </c>
      <c r="F22" s="18" t="s">
        <v>11</v>
      </c>
      <c r="G22" s="21" t="s">
        <v>12</v>
      </c>
      <c r="H22" s="19" t="s">
        <v>11</v>
      </c>
      <c r="I22" s="19" t="s">
        <v>12</v>
      </c>
      <c r="J22" s="18" t="s">
        <v>11</v>
      </c>
      <c r="K22" s="21" t="s">
        <v>12</v>
      </c>
      <c r="L22" s="19" t="s">
        <v>11</v>
      </c>
      <c r="M22" s="19" t="s">
        <v>12</v>
      </c>
      <c r="N22" s="18" t="s">
        <v>11</v>
      </c>
      <c r="O22" s="21" t="s">
        <v>12</v>
      </c>
      <c r="P22" s="19"/>
      <c r="Q22" s="18"/>
      <c r="R22" s="21"/>
      <c r="S22" s="21"/>
    </row>
    <row r="23" spans="1:19" ht="12.75">
      <c r="A23" s="22" t="s">
        <v>13</v>
      </c>
      <c r="B23" s="22">
        <v>7768</v>
      </c>
      <c r="C23" s="31">
        <f>B23/P23</f>
        <v>0.19961967415326104</v>
      </c>
      <c r="D23" s="63">
        <v>21400</v>
      </c>
      <c r="E23" s="64">
        <f>D23/P23</f>
        <v>0.5499306162306625</v>
      </c>
      <c r="F23" s="22">
        <v>4468</v>
      </c>
      <c r="G23" s="31">
        <f>F23/P23</f>
        <v>0.11481728940741122</v>
      </c>
      <c r="H23" s="23"/>
      <c r="I23" s="24"/>
      <c r="J23" s="22">
        <v>3026</v>
      </c>
      <c r="K23" s="31">
        <f>J23/P23</f>
        <v>0.07776121704270957</v>
      </c>
      <c r="L23" s="23">
        <v>1596</v>
      </c>
      <c r="M23" s="24">
        <f>L23/P23</f>
        <v>0.04101351698617464</v>
      </c>
      <c r="N23" s="22">
        <v>656</v>
      </c>
      <c r="O23" s="31">
        <f>N23/P23</f>
        <v>0.016857686179781055</v>
      </c>
      <c r="P23" s="23">
        <f>B23+D23+F23+H23+J23+L23+N23</f>
        <v>38914</v>
      </c>
      <c r="Q23" s="22">
        <f>D23-B23</f>
        <v>13632</v>
      </c>
      <c r="R23" s="31">
        <f>Q23/P23</f>
        <v>0.35031094207740143</v>
      </c>
      <c r="S23" s="25" t="s">
        <v>14</v>
      </c>
    </row>
    <row r="24" spans="1:19" ht="12.75">
      <c r="A24" s="10"/>
      <c r="B24" s="10"/>
      <c r="C24" s="28"/>
      <c r="D24" s="42" t="s">
        <v>27</v>
      </c>
      <c r="E24" s="42"/>
      <c r="F24" s="10"/>
      <c r="G24" s="28"/>
      <c r="H24" s="11"/>
      <c r="I24" s="13"/>
      <c r="J24" s="10"/>
      <c r="K24" s="28"/>
      <c r="L24" s="11"/>
      <c r="M24" s="13"/>
      <c r="N24" s="10"/>
      <c r="O24" s="28"/>
      <c r="P24" s="11"/>
      <c r="Q24" s="10"/>
      <c r="R24" s="28"/>
      <c r="S24" s="12"/>
    </row>
    <row r="25" spans="1:19" ht="12.75">
      <c r="A25" s="18"/>
      <c r="B25" s="18"/>
      <c r="C25" s="32"/>
      <c r="D25" s="65"/>
      <c r="E25" s="66"/>
      <c r="F25" s="18"/>
      <c r="G25" s="32"/>
      <c r="H25" s="19"/>
      <c r="I25" s="20"/>
      <c r="J25" s="18"/>
      <c r="K25" s="32"/>
      <c r="L25" s="19"/>
      <c r="M25" s="20"/>
      <c r="N25" s="18"/>
      <c r="O25" s="32"/>
      <c r="P25" s="19"/>
      <c r="Q25" s="18"/>
      <c r="R25" s="32"/>
      <c r="S25" s="21"/>
    </row>
    <row r="26" spans="1:19" ht="12.75">
      <c r="A26" s="10" t="s">
        <v>15</v>
      </c>
      <c r="B26" s="10">
        <v>16973</v>
      </c>
      <c r="C26" s="28">
        <f aca="true" t="shared" si="6" ref="C26:C31">B26/P26</f>
        <v>0.4093035593710813</v>
      </c>
      <c r="D26" s="16">
        <v>17138</v>
      </c>
      <c r="E26" s="17">
        <f aca="true" t="shared" si="7" ref="E26:E31">D26/P26</f>
        <v>0.41328253110832447</v>
      </c>
      <c r="F26" s="10">
        <v>4206</v>
      </c>
      <c r="G26" s="28">
        <f>F26/P26</f>
        <v>0.1014276068293624</v>
      </c>
      <c r="H26" s="11">
        <v>1556</v>
      </c>
      <c r="I26" s="13">
        <f>H26/P26</f>
        <v>0.03752290923121443</v>
      </c>
      <c r="J26" s="10">
        <v>903</v>
      </c>
      <c r="K26" s="28">
        <f>J26/P26</f>
        <v>0.021775827143821744</v>
      </c>
      <c r="L26" s="11">
        <v>652</v>
      </c>
      <c r="M26" s="13">
        <f>L26/P26</f>
        <v>0.01572296710716697</v>
      </c>
      <c r="N26" s="10">
        <v>40</v>
      </c>
      <c r="O26" s="28">
        <f>N26/P26</f>
        <v>0.0009645992090286486</v>
      </c>
      <c r="P26" s="11">
        <f>B26+D26+F26+H26+J26+L26+N26</f>
        <v>41468</v>
      </c>
      <c r="Q26" s="10"/>
      <c r="R26" s="28"/>
      <c r="S26" s="12"/>
    </row>
    <row r="27" spans="1:19" ht="12.75">
      <c r="A27" s="10"/>
      <c r="B27" s="50">
        <f>B26+N26/6</f>
        <v>16979.666666666668</v>
      </c>
      <c r="C27" s="28">
        <f t="shared" si="6"/>
        <v>0.4094643259059195</v>
      </c>
      <c r="D27" s="43">
        <f>D26+N26/6</f>
        <v>17144.666666666668</v>
      </c>
      <c r="E27" s="17">
        <f t="shared" si="7"/>
        <v>0.4134432976431627</v>
      </c>
      <c r="F27" s="50">
        <f>F26+N26/6</f>
        <v>4212.666666666667</v>
      </c>
      <c r="G27" s="28">
        <f>F27/P27</f>
        <v>0.10158837336420053</v>
      </c>
      <c r="H27" s="43">
        <f>H26+N26/6</f>
        <v>1562.6666666666667</v>
      </c>
      <c r="I27" s="13">
        <f>H27/P27</f>
        <v>0.03768367576605255</v>
      </c>
      <c r="J27" s="50">
        <f>J26+N26/6</f>
        <v>909.6666666666666</v>
      </c>
      <c r="K27" s="28">
        <f>J27/P27</f>
        <v>0.021936593678659855</v>
      </c>
      <c r="L27" s="43">
        <f>L26+N26/6</f>
        <v>658.6666666666666</v>
      </c>
      <c r="M27" s="13">
        <f>L27/P27</f>
        <v>0.01588373364200508</v>
      </c>
      <c r="N27" s="56" t="s">
        <v>28</v>
      </c>
      <c r="O27" s="57"/>
      <c r="P27" s="43">
        <f>B27+D27+F27+H27+J27+L27</f>
        <v>41467.99999999999</v>
      </c>
      <c r="Q27" s="10"/>
      <c r="R27" s="28"/>
      <c r="S27" s="12"/>
    </row>
    <row r="28" spans="1:19" ht="12.75">
      <c r="A28" s="10"/>
      <c r="B28" s="50">
        <f>B27</f>
        <v>16979.666666666668</v>
      </c>
      <c r="C28" s="28">
        <f t="shared" si="6"/>
        <v>0.40946432590591947</v>
      </c>
      <c r="D28" s="43">
        <f>D27</f>
        <v>17144.666666666668</v>
      </c>
      <c r="E28" s="17">
        <f t="shared" si="7"/>
        <v>0.4134432976431626</v>
      </c>
      <c r="F28" s="50">
        <f>F27+L27</f>
        <v>4871.333333333334</v>
      </c>
      <c r="G28" s="28">
        <f>F28/P28</f>
        <v>0.1174721070062056</v>
      </c>
      <c r="H28" s="43">
        <f>H27</f>
        <v>1562.6666666666667</v>
      </c>
      <c r="I28" s="13">
        <f>H28/P28</f>
        <v>0.03768367576605254</v>
      </c>
      <c r="J28" s="50">
        <f>J27</f>
        <v>909.6666666666666</v>
      </c>
      <c r="K28" s="28">
        <f>J28/P28</f>
        <v>0.021936593678659848</v>
      </c>
      <c r="L28" s="44" t="s">
        <v>28</v>
      </c>
      <c r="M28" s="44"/>
      <c r="N28" s="10"/>
      <c r="O28" s="28"/>
      <c r="P28" s="43">
        <f>B28+D28+F28+H28+J28</f>
        <v>41468</v>
      </c>
      <c r="Q28" s="10"/>
      <c r="R28" s="28"/>
      <c r="S28" s="12"/>
    </row>
    <row r="29" spans="1:19" ht="12.75">
      <c r="A29" s="10"/>
      <c r="B29" s="50">
        <f>B28</f>
        <v>16979.666666666668</v>
      </c>
      <c r="C29" s="28">
        <f t="shared" si="6"/>
        <v>0.41864803780562976</v>
      </c>
      <c r="D29" s="43">
        <f>D28</f>
        <v>17144.666666666668</v>
      </c>
      <c r="E29" s="17">
        <f t="shared" si="7"/>
        <v>0.4227162523114855</v>
      </c>
      <c r="F29" s="50">
        <f>F28</f>
        <v>4871.333333333334</v>
      </c>
      <c r="G29" s="28">
        <f>F29/P29</f>
        <v>0.12010684199712349</v>
      </c>
      <c r="H29" s="43">
        <f>H28</f>
        <v>1562.6666666666667</v>
      </c>
      <c r="I29" s="13">
        <f>H29/P29</f>
        <v>0.03852886788576125</v>
      </c>
      <c r="J29" s="58" t="s">
        <v>28</v>
      </c>
      <c r="K29" s="59"/>
      <c r="L29" s="46"/>
      <c r="M29" s="13"/>
      <c r="N29" s="10"/>
      <c r="O29" s="28"/>
      <c r="P29" s="43">
        <f>B29+D29+F29+H29</f>
        <v>40558.333333333336</v>
      </c>
      <c r="Q29" s="10"/>
      <c r="R29" s="28"/>
      <c r="S29" s="12"/>
    </row>
    <row r="30" spans="1:19" ht="12.75">
      <c r="A30" s="10"/>
      <c r="B30" s="50">
        <f>B29+H29*(2/3)</f>
        <v>18021.444444444445</v>
      </c>
      <c r="C30" s="28">
        <f t="shared" si="6"/>
        <v>0.4443339497294706</v>
      </c>
      <c r="D30" s="43">
        <f>D29+H29*(1/3)</f>
        <v>17665.55555555556</v>
      </c>
      <c r="E30" s="17">
        <f t="shared" si="7"/>
        <v>0.435559208273406</v>
      </c>
      <c r="F30" s="50">
        <f>F29</f>
        <v>4871.333333333334</v>
      </c>
      <c r="G30" s="28">
        <f>F30/P30</f>
        <v>0.12010684199712349</v>
      </c>
      <c r="H30" s="45" t="s">
        <v>28</v>
      </c>
      <c r="I30" s="45"/>
      <c r="J30" s="50"/>
      <c r="K30" s="28"/>
      <c r="L30" s="46"/>
      <c r="M30" s="13"/>
      <c r="N30" s="10"/>
      <c r="O30" s="28"/>
      <c r="P30" s="43">
        <f>B30+D30+F30</f>
        <v>40558.333333333336</v>
      </c>
      <c r="Q30" s="10"/>
      <c r="R30" s="28"/>
      <c r="S30" s="12"/>
    </row>
    <row r="31" spans="1:19" ht="12.75">
      <c r="A31" s="10"/>
      <c r="B31" s="51">
        <f>B30+F30*(1/3)</f>
        <v>19645.222222222223</v>
      </c>
      <c r="C31" s="30">
        <f t="shared" si="6"/>
        <v>0.5045703473920624</v>
      </c>
      <c r="D31" s="43">
        <f>D30+F30*(1/3)</f>
        <v>19289.333333333336</v>
      </c>
      <c r="E31" s="17">
        <f t="shared" si="7"/>
        <v>0.49542965260793753</v>
      </c>
      <c r="F31" s="58" t="s">
        <v>28</v>
      </c>
      <c r="G31" s="59"/>
      <c r="H31" s="43"/>
      <c r="I31" s="13"/>
      <c r="J31" s="50"/>
      <c r="K31" s="28"/>
      <c r="L31" s="46"/>
      <c r="M31" s="13"/>
      <c r="N31" s="10"/>
      <c r="O31" s="28"/>
      <c r="P31" s="43">
        <f>B31+D31</f>
        <v>38934.55555555556</v>
      </c>
      <c r="Q31" s="50">
        <f>B31-D31</f>
        <v>355.88888888888687</v>
      </c>
      <c r="R31" s="28">
        <f>Q31/P31</f>
        <v>0.009140694784124874</v>
      </c>
      <c r="S31" s="12" t="s">
        <v>29</v>
      </c>
    </row>
    <row r="32" spans="1:19" ht="12.75">
      <c r="A32" s="10"/>
      <c r="B32" s="52" t="s">
        <v>27</v>
      </c>
      <c r="C32" s="53"/>
      <c r="D32" s="43"/>
      <c r="E32" s="17"/>
      <c r="F32" s="60"/>
      <c r="G32" s="28"/>
      <c r="H32" s="43"/>
      <c r="I32" s="13"/>
      <c r="J32" s="50"/>
      <c r="K32" s="28"/>
      <c r="L32" s="46"/>
      <c r="M32" s="13"/>
      <c r="N32" s="10"/>
      <c r="O32" s="28"/>
      <c r="P32" s="43"/>
      <c r="Q32" s="10"/>
      <c r="R32" s="28"/>
      <c r="S32" s="12"/>
    </row>
    <row r="33" spans="1:19" ht="12.75">
      <c r="A33" s="10"/>
      <c r="B33" s="10"/>
      <c r="C33" s="28"/>
      <c r="D33" s="14"/>
      <c r="E33" s="15"/>
      <c r="F33" s="10"/>
      <c r="G33" s="28"/>
      <c r="H33" s="11"/>
      <c r="I33" s="13"/>
      <c r="J33" s="10"/>
      <c r="K33" s="28"/>
      <c r="L33" s="11"/>
      <c r="M33" s="13"/>
      <c r="N33" s="10"/>
      <c r="O33" s="28"/>
      <c r="P33" s="11"/>
      <c r="Q33" s="10"/>
      <c r="R33" s="28"/>
      <c r="S33" s="12"/>
    </row>
    <row r="34" spans="1:19" ht="12.75">
      <c r="A34" s="22" t="s">
        <v>16</v>
      </c>
      <c r="B34" s="67">
        <v>27324</v>
      </c>
      <c r="C34" s="68">
        <f>B34/P34</f>
        <v>0.5343502493399824</v>
      </c>
      <c r="D34" s="69">
        <v>8228</v>
      </c>
      <c r="E34" s="70">
        <f>D34/P34</f>
        <v>0.1609074019751638</v>
      </c>
      <c r="F34" s="22">
        <v>12040</v>
      </c>
      <c r="G34" s="31">
        <f>F34/P34</f>
        <v>0.23545516769336072</v>
      </c>
      <c r="H34" s="23">
        <v>919</v>
      </c>
      <c r="I34" s="24">
        <f>H34/P34</f>
        <v>0.017972034809817152</v>
      </c>
      <c r="J34" s="22"/>
      <c r="K34" s="31">
        <f>J34/P34</f>
        <v>0</v>
      </c>
      <c r="L34" s="23">
        <v>1195</v>
      </c>
      <c r="M34" s="24">
        <f>L34/P34</f>
        <v>0.02336951207587758</v>
      </c>
      <c r="N34" s="22">
        <f>164+429+250+586</f>
        <v>1429</v>
      </c>
      <c r="O34" s="31">
        <f>N34/P34</f>
        <v>0.027945634105798377</v>
      </c>
      <c r="P34" s="23">
        <f>B34+D34+F34+H34+J34+L34+N34</f>
        <v>51135</v>
      </c>
      <c r="Q34" s="22">
        <f>B34-F34</f>
        <v>15284</v>
      </c>
      <c r="R34" s="31">
        <f>Q34/P34</f>
        <v>0.2988950816466217</v>
      </c>
      <c r="S34" s="25" t="s">
        <v>17</v>
      </c>
    </row>
    <row r="35" spans="1:19" ht="12.75">
      <c r="A35" s="10"/>
      <c r="B35" s="54" t="s">
        <v>27</v>
      </c>
      <c r="C35" s="55"/>
      <c r="D35" s="16"/>
      <c r="E35" s="17"/>
      <c r="F35" s="10"/>
      <c r="G35" s="28"/>
      <c r="H35" s="11"/>
      <c r="I35" s="13"/>
      <c r="J35" s="10"/>
      <c r="K35" s="28"/>
      <c r="L35" s="11"/>
      <c r="M35" s="13"/>
      <c r="N35" s="10"/>
      <c r="O35" s="28"/>
      <c r="P35" s="11"/>
      <c r="Q35" s="10"/>
      <c r="R35" s="28"/>
      <c r="S35" s="12"/>
    </row>
    <row r="36" spans="1:19" ht="12.75">
      <c r="A36" s="18"/>
      <c r="B36" s="71"/>
      <c r="C36" s="72"/>
      <c r="D36" s="73"/>
      <c r="E36" s="74"/>
      <c r="F36" s="18"/>
      <c r="G36" s="32"/>
      <c r="H36" s="19"/>
      <c r="I36" s="20"/>
      <c r="J36" s="18"/>
      <c r="K36" s="32"/>
      <c r="L36" s="19"/>
      <c r="M36" s="20"/>
      <c r="N36" s="18"/>
      <c r="O36" s="32"/>
      <c r="P36" s="19"/>
      <c r="Q36" s="18"/>
      <c r="R36" s="32"/>
      <c r="S36" s="21"/>
    </row>
    <row r="37" spans="1:19" ht="12.75">
      <c r="A37" s="10" t="s">
        <v>18</v>
      </c>
      <c r="B37" s="10">
        <v>11602</v>
      </c>
      <c r="C37" s="28">
        <f>B37/P37</f>
        <v>0.28386875779892834</v>
      </c>
      <c r="D37" s="16">
        <v>17409</v>
      </c>
      <c r="E37" s="17">
        <f>D37/P37</f>
        <v>0.4259499400552959</v>
      </c>
      <c r="F37" s="10">
        <v>7081</v>
      </c>
      <c r="G37" s="28">
        <f>F37/P37</f>
        <v>0.17325242837219545</v>
      </c>
      <c r="H37" s="11">
        <v>989</v>
      </c>
      <c r="I37" s="13">
        <f>H37/P37</f>
        <v>0.024198086662915026</v>
      </c>
      <c r="J37" s="10">
        <v>2260</v>
      </c>
      <c r="K37" s="28">
        <f>J37/P37</f>
        <v>0.05529593110029116</v>
      </c>
      <c r="L37" s="11">
        <v>1530</v>
      </c>
      <c r="M37" s="13">
        <f>L37/P37</f>
        <v>0.03743485601037411</v>
      </c>
      <c r="N37" s="10"/>
      <c r="O37" s="28"/>
      <c r="P37" s="11">
        <f>B37+D37+F37+H37+J37+L37</f>
        <v>40871</v>
      </c>
      <c r="Q37" s="10"/>
      <c r="R37" s="28"/>
      <c r="S37" s="12"/>
    </row>
    <row r="38" spans="1:19" ht="12.75">
      <c r="A38" s="10"/>
      <c r="B38" s="50">
        <f>B37+H37*(2/3)</f>
        <v>12261.333333333334</v>
      </c>
      <c r="C38" s="28">
        <f>B38/P38</f>
        <v>0.30000081557420505</v>
      </c>
      <c r="D38" s="43">
        <f>D37+H37*(1/3)</f>
        <v>17738.666666666668</v>
      </c>
      <c r="E38" s="17">
        <f>D38/P38</f>
        <v>0.4340159689429343</v>
      </c>
      <c r="F38" s="10">
        <f>F37</f>
        <v>7081</v>
      </c>
      <c r="G38" s="28">
        <f>F38/P38</f>
        <v>0.17325242837219545</v>
      </c>
      <c r="H38" s="44" t="s">
        <v>28</v>
      </c>
      <c r="I38" s="44"/>
      <c r="J38" s="10">
        <f>J37</f>
        <v>2260</v>
      </c>
      <c r="K38" s="28">
        <f>J38/P38</f>
        <v>0.05529593110029116</v>
      </c>
      <c r="L38" s="11">
        <f>L37</f>
        <v>1530</v>
      </c>
      <c r="M38" s="13">
        <f>L38/P38</f>
        <v>0.03743485601037411</v>
      </c>
      <c r="N38" s="10"/>
      <c r="O38" s="28"/>
      <c r="P38" s="11">
        <f>B38+D38+F38+J38+L38</f>
        <v>40871</v>
      </c>
      <c r="Q38" s="10"/>
      <c r="R38" s="28"/>
      <c r="S38" s="12"/>
    </row>
    <row r="39" spans="1:19" ht="12.75">
      <c r="A39" s="10"/>
      <c r="B39" s="50">
        <f>B38</f>
        <v>12261.333333333334</v>
      </c>
      <c r="C39" s="28">
        <f>B39/P39</f>
        <v>0.30000081557420505</v>
      </c>
      <c r="D39" s="43">
        <f>D38</f>
        <v>17738.666666666668</v>
      </c>
      <c r="E39" s="17">
        <f>D39/P39</f>
        <v>0.4340159689429343</v>
      </c>
      <c r="F39" s="50">
        <f>F38+L38</f>
        <v>8611</v>
      </c>
      <c r="G39" s="28">
        <f>F39/P39</f>
        <v>0.21068728438256956</v>
      </c>
      <c r="H39" s="46"/>
      <c r="I39" s="13"/>
      <c r="J39" s="50">
        <f>J38</f>
        <v>2260</v>
      </c>
      <c r="K39" s="28">
        <f>J39/P39</f>
        <v>0.05529593110029116</v>
      </c>
      <c r="L39" s="44" t="s">
        <v>28</v>
      </c>
      <c r="M39" s="44"/>
      <c r="N39" s="10"/>
      <c r="O39" s="28"/>
      <c r="P39" s="11">
        <f>B39+D39+F39+J39</f>
        <v>40871</v>
      </c>
      <c r="Q39" s="10"/>
      <c r="R39" s="28"/>
      <c r="S39" s="12"/>
    </row>
    <row r="40" spans="1:19" ht="12.75">
      <c r="A40" s="10"/>
      <c r="B40" s="50">
        <f>B39</f>
        <v>12261.333333333334</v>
      </c>
      <c r="C40" s="28">
        <f>B40/P40</f>
        <v>0.31756062607374413</v>
      </c>
      <c r="D40" s="43">
        <f>D39</f>
        <v>17738.666666666668</v>
      </c>
      <c r="E40" s="17">
        <f>D40/P40</f>
        <v>0.45942002710799174</v>
      </c>
      <c r="F40" s="50">
        <f>F39</f>
        <v>8611</v>
      </c>
      <c r="G40" s="28">
        <f>F40/P40</f>
        <v>0.2230193468182642</v>
      </c>
      <c r="H40" s="46"/>
      <c r="I40" s="13"/>
      <c r="J40" s="56" t="s">
        <v>28</v>
      </c>
      <c r="K40" s="57"/>
      <c r="L40" s="11"/>
      <c r="M40" s="13"/>
      <c r="N40" s="10"/>
      <c r="O40" s="28"/>
      <c r="P40" s="11">
        <f>B40+D40+F40</f>
        <v>38611</v>
      </c>
      <c r="Q40" s="10"/>
      <c r="R40" s="28"/>
      <c r="S40" s="12"/>
    </row>
    <row r="41" spans="1:19" ht="12.75">
      <c r="A41" s="10"/>
      <c r="B41" s="50">
        <f>B40+F40*(1/3)</f>
        <v>15131.666666666668</v>
      </c>
      <c r="C41" s="28">
        <f>B41/P41</f>
        <v>0.42337393445375016</v>
      </c>
      <c r="D41" s="47">
        <f>D40+F40*(1/3)</f>
        <v>20609</v>
      </c>
      <c r="E41" s="15">
        <f>D41/P41</f>
        <v>0.5766260655462497</v>
      </c>
      <c r="F41" s="58" t="s">
        <v>28</v>
      </c>
      <c r="G41" s="59"/>
      <c r="H41" s="46"/>
      <c r="I41" s="13"/>
      <c r="J41" s="61"/>
      <c r="K41" s="28"/>
      <c r="L41" s="11"/>
      <c r="M41" s="13"/>
      <c r="N41" s="10"/>
      <c r="O41" s="28"/>
      <c r="P41" s="43">
        <f>B41+D41</f>
        <v>35740.66666666667</v>
      </c>
      <c r="Q41" s="50">
        <f>D41-B41</f>
        <v>5477.333333333332</v>
      </c>
      <c r="R41" s="28">
        <f>Q41/P41</f>
        <v>0.15325213109249963</v>
      </c>
      <c r="S41" s="12" t="s">
        <v>14</v>
      </c>
    </row>
    <row r="42" spans="1:19" ht="12.75">
      <c r="A42" s="10"/>
      <c r="B42" s="50"/>
      <c r="C42" s="28"/>
      <c r="D42" s="48" t="s">
        <v>27</v>
      </c>
      <c r="E42" s="48"/>
      <c r="F42" s="50"/>
      <c r="G42" s="28"/>
      <c r="H42" s="46"/>
      <c r="I42" s="13"/>
      <c r="J42" s="61"/>
      <c r="K42" s="28"/>
      <c r="L42" s="11"/>
      <c r="M42" s="13"/>
      <c r="N42" s="10"/>
      <c r="O42" s="28"/>
      <c r="P42" s="11"/>
      <c r="Q42" s="10"/>
      <c r="R42" s="28"/>
      <c r="S42" s="12"/>
    </row>
    <row r="43" spans="1:19" ht="12.75">
      <c r="A43" s="10"/>
      <c r="B43" s="50"/>
      <c r="C43" s="28"/>
      <c r="D43" s="43"/>
      <c r="E43" s="17"/>
      <c r="F43" s="10"/>
      <c r="G43" s="28"/>
      <c r="H43" s="46"/>
      <c r="I43" s="13"/>
      <c r="J43" s="10"/>
      <c r="K43" s="28"/>
      <c r="L43" s="11"/>
      <c r="M43" s="13"/>
      <c r="N43" s="10"/>
      <c r="O43" s="28"/>
      <c r="P43" s="11"/>
      <c r="Q43" s="10"/>
      <c r="R43" s="28"/>
      <c r="S43" s="12"/>
    </row>
    <row r="44" spans="1:19" ht="12.75">
      <c r="A44" s="22" t="s">
        <v>19</v>
      </c>
      <c r="B44" s="22">
        <v>9664</v>
      </c>
      <c r="C44" s="31">
        <f>B44/P44</f>
        <v>0.23338485316846985</v>
      </c>
      <c r="D44" s="69">
        <v>20169</v>
      </c>
      <c r="E44" s="70">
        <f>D44/P44</f>
        <v>0.4870797913446677</v>
      </c>
      <c r="F44" s="22">
        <v>7202</v>
      </c>
      <c r="G44" s="31">
        <f>F44/P44</f>
        <v>0.17392774343122103</v>
      </c>
      <c r="H44" s="23"/>
      <c r="I44" s="24"/>
      <c r="J44" s="22">
        <v>2345</v>
      </c>
      <c r="K44" s="31">
        <f>J44/P44</f>
        <v>0.05663156877897991</v>
      </c>
      <c r="L44" s="23">
        <v>1889</v>
      </c>
      <c r="M44" s="24">
        <f>L44/P44</f>
        <v>0.04561920401854714</v>
      </c>
      <c r="N44" s="22">
        <v>139</v>
      </c>
      <c r="O44" s="31">
        <f>N44/P44</f>
        <v>0.003356839258114374</v>
      </c>
      <c r="P44" s="23">
        <f>B44+D44+F44+H44+J44+L44+N44</f>
        <v>41408</v>
      </c>
      <c r="Q44" s="22"/>
      <c r="R44" s="31"/>
      <c r="S44" s="25"/>
    </row>
    <row r="45" spans="1:19" ht="12.75">
      <c r="A45" s="10"/>
      <c r="B45" s="10">
        <f>B44</f>
        <v>9664</v>
      </c>
      <c r="C45" s="28">
        <f>B45/P45</f>
        <v>0.23409208170937604</v>
      </c>
      <c r="D45" s="43">
        <f>D44+N44*(1/10)</f>
        <v>20182.9</v>
      </c>
      <c r="E45" s="17">
        <f>D45/P45</f>
        <v>0.4888924954400006</v>
      </c>
      <c r="F45" s="10">
        <f>F44</f>
        <v>7202</v>
      </c>
      <c r="G45" s="28">
        <f>F45/P45</f>
        <v>0.17445479847588227</v>
      </c>
      <c r="H45" s="11"/>
      <c r="I45" s="13"/>
      <c r="J45" s="10">
        <f>J44</f>
        <v>2345</v>
      </c>
      <c r="K45" s="28">
        <f>J45/P45</f>
        <v>0.05680318000915633</v>
      </c>
      <c r="L45" s="11">
        <f>L44</f>
        <v>1889</v>
      </c>
      <c r="M45" s="13">
        <f>L45/P45</f>
        <v>0.04575744436558478</v>
      </c>
      <c r="N45" s="56" t="s">
        <v>28</v>
      </c>
      <c r="O45" s="57"/>
      <c r="P45" s="43">
        <f>B45+D45+F45+H45+J45+L45</f>
        <v>41282.9</v>
      </c>
      <c r="Q45" s="10"/>
      <c r="R45" s="28"/>
      <c r="S45" s="12"/>
    </row>
    <row r="46" spans="1:19" ht="12.75">
      <c r="A46" s="10"/>
      <c r="B46" s="10">
        <f>B45</f>
        <v>9664</v>
      </c>
      <c r="C46" s="28">
        <f>B46/P46</f>
        <v>0.23409208170937604</v>
      </c>
      <c r="D46" s="43">
        <f>D45</f>
        <v>20182.9</v>
      </c>
      <c r="E46" s="17">
        <f>D46/P46</f>
        <v>0.4888924954400006</v>
      </c>
      <c r="F46" s="10">
        <f>F45+L45</f>
        <v>9091</v>
      </c>
      <c r="G46" s="28">
        <f>F46/P46</f>
        <v>0.22021224284146704</v>
      </c>
      <c r="H46" s="11"/>
      <c r="I46" s="13"/>
      <c r="J46" s="10">
        <f>J45</f>
        <v>2345</v>
      </c>
      <c r="K46" s="28">
        <f>J46/P46</f>
        <v>0.05680318000915633</v>
      </c>
      <c r="L46" s="44" t="s">
        <v>28</v>
      </c>
      <c r="M46" s="44"/>
      <c r="N46" s="10"/>
      <c r="O46" s="28"/>
      <c r="P46" s="43">
        <f>B46+D46+F46+H46+J46</f>
        <v>41282.9</v>
      </c>
      <c r="Q46" s="10"/>
      <c r="R46" s="28"/>
      <c r="S46" s="12"/>
    </row>
    <row r="47" spans="1:19" ht="12.75">
      <c r="A47" s="10"/>
      <c r="B47" s="10">
        <f>B46</f>
        <v>9664</v>
      </c>
      <c r="C47" s="28">
        <f>B47/P47</f>
        <v>0.2481900667473079</v>
      </c>
      <c r="D47" s="47">
        <f>D46</f>
        <v>20182.9</v>
      </c>
      <c r="E47" s="15">
        <f>D47/P47</f>
        <v>0.5183356061831789</v>
      </c>
      <c r="F47" s="10">
        <f>F46</f>
        <v>9091</v>
      </c>
      <c r="G47" s="28">
        <f>F47/P47</f>
        <v>0.23347432706951324</v>
      </c>
      <c r="H47" s="11"/>
      <c r="I47" s="13"/>
      <c r="J47" s="56" t="s">
        <v>28</v>
      </c>
      <c r="K47" s="57"/>
      <c r="L47" s="46"/>
      <c r="M47" s="13"/>
      <c r="N47" s="10"/>
      <c r="O47" s="28"/>
      <c r="P47" s="43">
        <f>B47+D47+F47+H47</f>
        <v>38937.9</v>
      </c>
      <c r="Q47" s="50">
        <f>D47-B47</f>
        <v>10518.900000000001</v>
      </c>
      <c r="R47" s="28">
        <f>Q47/P47</f>
        <v>0.270145539435871</v>
      </c>
      <c r="S47" s="12" t="s">
        <v>14</v>
      </c>
    </row>
    <row r="48" spans="1:19" ht="12.75">
      <c r="A48" s="10"/>
      <c r="B48" s="10"/>
      <c r="C48" s="28"/>
      <c r="D48" s="48" t="s">
        <v>27</v>
      </c>
      <c r="E48" s="48"/>
      <c r="F48" s="10"/>
      <c r="G48" s="28"/>
      <c r="H48" s="11"/>
      <c r="I48" s="13"/>
      <c r="J48" s="61"/>
      <c r="K48" s="28"/>
      <c r="L48" s="46"/>
      <c r="M48" s="13"/>
      <c r="N48" s="10"/>
      <c r="O48" s="28"/>
      <c r="P48" s="43"/>
      <c r="Q48" s="50"/>
      <c r="R48" s="28"/>
      <c r="S48" s="12"/>
    </row>
    <row r="49" spans="1:19" ht="12.75">
      <c r="A49" s="18"/>
      <c r="B49" s="18"/>
      <c r="C49" s="32"/>
      <c r="D49" s="65"/>
      <c r="E49" s="66"/>
      <c r="F49" s="18"/>
      <c r="G49" s="32"/>
      <c r="H49" s="19"/>
      <c r="I49" s="20"/>
      <c r="J49" s="18"/>
      <c r="K49" s="32"/>
      <c r="L49" s="19"/>
      <c r="M49" s="20"/>
      <c r="N49" s="18"/>
      <c r="O49" s="32"/>
      <c r="P49" s="19"/>
      <c r="Q49" s="18"/>
      <c r="R49" s="32"/>
      <c r="S49" s="21"/>
    </row>
    <row r="50" spans="1:19" ht="12.75">
      <c r="A50" s="10" t="s">
        <v>20</v>
      </c>
      <c r="B50" s="10">
        <v>9800</v>
      </c>
      <c r="C50" s="28">
        <f>B50/P50</f>
        <v>0.2043369474562135</v>
      </c>
      <c r="D50" s="16">
        <v>17565</v>
      </c>
      <c r="E50" s="17">
        <f>D50/P50</f>
        <v>0.36624270225187655</v>
      </c>
      <c r="F50" s="10">
        <v>14516</v>
      </c>
      <c r="G50" s="28">
        <f>F50/P50</f>
        <v>0.30266889074228526</v>
      </c>
      <c r="H50" s="11"/>
      <c r="I50" s="13"/>
      <c r="J50" s="10">
        <v>2207</v>
      </c>
      <c r="K50" s="28">
        <f>J50/P50</f>
        <v>0.046017514595496245</v>
      </c>
      <c r="L50" s="11">
        <v>1936</v>
      </c>
      <c r="M50" s="13">
        <f>L50/P50</f>
        <v>0.04036697247706422</v>
      </c>
      <c r="N50" s="10">
        <v>1936</v>
      </c>
      <c r="O50" s="28">
        <f>N50/P50</f>
        <v>0.04036697247706422</v>
      </c>
      <c r="P50" s="11">
        <f>B50+D50+F50+H50+J50+L50+N50</f>
        <v>47960</v>
      </c>
      <c r="Q50" s="10"/>
      <c r="R50" s="28"/>
      <c r="S50" s="12"/>
    </row>
    <row r="51" spans="1:19" ht="12.75">
      <c r="A51" s="10"/>
      <c r="B51" s="10">
        <f>B50</f>
        <v>9800</v>
      </c>
      <c r="C51" s="28">
        <f>B51/P51</f>
        <v>0.21293238310446724</v>
      </c>
      <c r="D51" s="16">
        <f>D50</f>
        <v>17565</v>
      </c>
      <c r="E51" s="17">
        <f>D51/P51</f>
        <v>0.38164870502346604</v>
      </c>
      <c r="F51" s="10">
        <f>F50+L50</f>
        <v>16452</v>
      </c>
      <c r="G51" s="28">
        <f>F51/P51</f>
        <v>0.35746567008517294</v>
      </c>
      <c r="H51" s="11"/>
      <c r="I51" s="13"/>
      <c r="J51" s="10">
        <f>J50</f>
        <v>2207</v>
      </c>
      <c r="K51" s="28">
        <f>J51/P51</f>
        <v>0.047953241786893794</v>
      </c>
      <c r="L51" s="44" t="s">
        <v>28</v>
      </c>
      <c r="M51" s="44"/>
      <c r="N51" s="56" t="s">
        <v>28</v>
      </c>
      <c r="O51" s="57"/>
      <c r="P51" s="11">
        <f>B51+D51+F51+H51+J51</f>
        <v>46024</v>
      </c>
      <c r="Q51" s="10"/>
      <c r="R51" s="28"/>
      <c r="S51" s="12"/>
    </row>
    <row r="52" spans="1:19" ht="12.75">
      <c r="A52" s="10"/>
      <c r="B52" s="10">
        <f>B51</f>
        <v>9800</v>
      </c>
      <c r="C52" s="28">
        <f>B52/P52</f>
        <v>0.22365748453796472</v>
      </c>
      <c r="D52" s="16">
        <f>D51</f>
        <v>17565</v>
      </c>
      <c r="E52" s="17">
        <f>D52/P52</f>
        <v>0.40087180774585207</v>
      </c>
      <c r="F52" s="10">
        <f>F51</f>
        <v>16452</v>
      </c>
      <c r="G52" s="28">
        <f>F52/P52</f>
        <v>0.37547070771618324</v>
      </c>
      <c r="H52" s="11"/>
      <c r="I52" s="13"/>
      <c r="J52" s="56" t="s">
        <v>28</v>
      </c>
      <c r="K52" s="57"/>
      <c r="L52" s="11"/>
      <c r="M52" s="13"/>
      <c r="N52" s="10"/>
      <c r="O52" s="28"/>
      <c r="P52" s="11">
        <f>B52+D52+F52+H52</f>
        <v>43817</v>
      </c>
      <c r="Q52" s="10"/>
      <c r="R52" s="28"/>
      <c r="S52" s="12"/>
    </row>
    <row r="53" spans="1:19" ht="12.75">
      <c r="A53" s="10"/>
      <c r="B53" s="56" t="s">
        <v>28</v>
      </c>
      <c r="C53" s="57"/>
      <c r="D53" s="47">
        <f>D52+B52*(2/3)</f>
        <v>24098.333333333332</v>
      </c>
      <c r="E53" s="15">
        <f>D53/P53</f>
        <v>0.5499767974378286</v>
      </c>
      <c r="F53" s="50">
        <f>F52+B52*(1/3)</f>
        <v>19718.666666666668</v>
      </c>
      <c r="G53" s="28">
        <f>F53/P53</f>
        <v>0.4500232025621715</v>
      </c>
      <c r="H53" s="11"/>
      <c r="I53" s="13"/>
      <c r="J53" s="10"/>
      <c r="K53" s="28"/>
      <c r="L53" s="11"/>
      <c r="M53" s="13"/>
      <c r="N53" s="10"/>
      <c r="O53" s="28"/>
      <c r="P53" s="11">
        <f>D53+F53</f>
        <v>43817</v>
      </c>
      <c r="Q53" s="50">
        <f>D53-F53</f>
        <v>4379.666666666664</v>
      </c>
      <c r="R53" s="28">
        <f>Q53/P53</f>
        <v>0.09995359487565704</v>
      </c>
      <c r="S53" s="12" t="s">
        <v>21</v>
      </c>
    </row>
    <row r="54" spans="1:19" ht="12.75">
      <c r="A54" s="10"/>
      <c r="B54" s="10"/>
      <c r="C54" s="28"/>
      <c r="D54" s="42" t="s">
        <v>27</v>
      </c>
      <c r="E54" s="42"/>
      <c r="F54" s="10"/>
      <c r="G54" s="28"/>
      <c r="H54" s="11"/>
      <c r="I54" s="13"/>
      <c r="J54" s="10"/>
      <c r="K54" s="28"/>
      <c r="L54" s="11"/>
      <c r="M54" s="13"/>
      <c r="N54" s="10"/>
      <c r="O54" s="62"/>
      <c r="P54" s="11"/>
      <c r="Q54" s="10"/>
      <c r="R54" s="12"/>
      <c r="S54" s="12"/>
    </row>
    <row r="55" spans="1:19" ht="12.75">
      <c r="A55" s="10"/>
      <c r="B55" s="10"/>
      <c r="C55" s="28"/>
      <c r="D55" s="49"/>
      <c r="E55" s="13"/>
      <c r="F55" s="10"/>
      <c r="G55" s="28"/>
      <c r="H55" s="11"/>
      <c r="I55" s="13"/>
      <c r="J55" s="10"/>
      <c r="K55" s="28"/>
      <c r="L55" s="11"/>
      <c r="M55" s="13"/>
      <c r="N55" s="10"/>
      <c r="O55" s="62"/>
      <c r="P55" s="11"/>
      <c r="Q55" s="10"/>
      <c r="R55" s="12"/>
      <c r="S55" s="12"/>
    </row>
    <row r="56" spans="1:19" ht="12.75">
      <c r="A56" s="75" t="s">
        <v>25</v>
      </c>
      <c r="B56" s="75">
        <v>2</v>
      </c>
      <c r="C56" s="76"/>
      <c r="D56" s="77">
        <v>4</v>
      </c>
      <c r="E56" s="78"/>
      <c r="F56" s="75"/>
      <c r="G56" s="76"/>
      <c r="H56" s="77"/>
      <c r="I56" s="78"/>
      <c r="J56" s="75"/>
      <c r="K56" s="76"/>
      <c r="L56" s="77"/>
      <c r="M56" s="78"/>
      <c r="N56" s="75"/>
      <c r="O56" s="79"/>
      <c r="P56" s="77"/>
      <c r="Q56" s="75"/>
      <c r="R56" s="80"/>
      <c r="S56" s="80"/>
    </row>
  </sheetData>
  <sheetProtection selectLockedCells="1" selectUnlockedCells="1"/>
  <mergeCells count="39">
    <mergeCell ref="B53:C53"/>
    <mergeCell ref="D54:E54"/>
    <mergeCell ref="D48:E48"/>
    <mergeCell ref="L51:M51"/>
    <mergeCell ref="N51:O51"/>
    <mergeCell ref="J52:K52"/>
    <mergeCell ref="D42:E42"/>
    <mergeCell ref="N45:O45"/>
    <mergeCell ref="L46:M46"/>
    <mergeCell ref="J47:K47"/>
    <mergeCell ref="H38:I38"/>
    <mergeCell ref="L39:M39"/>
    <mergeCell ref="J40:K40"/>
    <mergeCell ref="F41:G41"/>
    <mergeCell ref="H30:I30"/>
    <mergeCell ref="F31:G31"/>
    <mergeCell ref="B32:C32"/>
    <mergeCell ref="B35:C35"/>
    <mergeCell ref="D24:E24"/>
    <mergeCell ref="N27:O27"/>
    <mergeCell ref="L28:M28"/>
    <mergeCell ref="J29:K29"/>
    <mergeCell ref="J21:K21"/>
    <mergeCell ref="L21:M21"/>
    <mergeCell ref="N21:O21"/>
    <mergeCell ref="Q21:R21"/>
    <mergeCell ref="B21:C21"/>
    <mergeCell ref="D21:E21"/>
    <mergeCell ref="F21:G21"/>
    <mergeCell ref="H21:I21"/>
    <mergeCell ref="A1:S1"/>
    <mergeCell ref="B3:C3"/>
    <mergeCell ref="D3:E3"/>
    <mergeCell ref="F3:G3"/>
    <mergeCell ref="H3:I3"/>
    <mergeCell ref="J3:K3"/>
    <mergeCell ref="L3:M3"/>
    <mergeCell ref="N3:O3"/>
    <mergeCell ref="Q3:R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