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4940" windowHeight="5520" activeTab="0"/>
  </bookViews>
  <sheets>
    <sheet name="Sheffield 2019" sheetId="1" r:id="rId1"/>
  </sheets>
  <definedNames/>
  <calcPr fullCalcOnLoad="1"/>
</workbook>
</file>

<file path=xl/sharedStrings.xml><?xml version="1.0" encoding="utf-8"?>
<sst xmlns="http://schemas.openxmlformats.org/spreadsheetml/2006/main" count="375" uniqueCount="234">
  <si>
    <t>Arbourthorne</t>
  </si>
  <si>
    <t>LibDem</t>
  </si>
  <si>
    <t>Labour</t>
  </si>
  <si>
    <t>Conservative</t>
  </si>
  <si>
    <t>Green</t>
  </si>
  <si>
    <t>BNP</t>
  </si>
  <si>
    <t>Beighton</t>
  </si>
  <si>
    <t>Birley</t>
  </si>
  <si>
    <t>Burngreave</t>
  </si>
  <si>
    <t>Central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</si>
  <si>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</si>
  <si>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</si>
  <si>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</si>
  <si>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</si>
  <si>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</si>
  <si>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</si>
  <si>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</si>
  <si>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</si>
  <si>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Graves Park</t>
  </si>
  <si>
    <t>Hillsborough</t>
  </si>
  <si>
    <t>Manor &amp; Castle</t>
  </si>
  <si>
    <t>Mosborough</t>
  </si>
  <si>
    <t>Richmond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</si>
  <si>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</si>
  <si>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</si>
  <si>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</si>
  <si>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</si>
  <si>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</si>
  <si>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</si>
  <si>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</si>
  <si>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</si>
  <si>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</si>
  <si>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</si>
  <si>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</si>
  <si>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</si>
  <si>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</si>
  <si>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</si>
  <si>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</si>
  <si>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</si>
  <si>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</si>
  <si>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</si>
  <si>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</si>
  <si>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</si>
  <si>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</si>
  <si>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</si>
  <si>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Others</t>
  </si>
  <si>
    <t>MAJORITY</t>
  </si>
  <si>
    <t>LD-Lab</t>
  </si>
  <si>
    <t>John Grant</t>
  </si>
  <si>
    <t>Jeffrey Shaw</t>
  </si>
  <si>
    <t>Judith Rutnam</t>
  </si>
  <si>
    <t>TUSoc</t>
  </si>
  <si>
    <t>Julie White</t>
  </si>
  <si>
    <t>Kurtis Crossland</t>
  </si>
  <si>
    <t>Vic Bowden</t>
  </si>
  <si>
    <t>Julie Gledhill</t>
  </si>
  <si>
    <t>Jason Leman</t>
  </si>
  <si>
    <t>Shane Harper</t>
  </si>
  <si>
    <t>Michael Barge</t>
  </si>
  <si>
    <t>Swing from UKIP</t>
  </si>
  <si>
    <t>Constituency vote share</t>
  </si>
  <si>
    <t>South-East</t>
  </si>
  <si>
    <t>Brightside</t>
  </si>
  <si>
    <t>Hallam</t>
  </si>
  <si>
    <t>Heeley</t>
  </si>
  <si>
    <t>Penistone</t>
  </si>
  <si>
    <t>Seats</t>
  </si>
  <si>
    <t>Dodworth</t>
  </si>
  <si>
    <t>Penistone East</t>
  </si>
  <si>
    <t>Penistone West</t>
  </si>
  <si>
    <t>Barnsley ward results:</t>
  </si>
  <si>
    <t>Penistone in Sheffield</t>
  </si>
  <si>
    <t>Penistone in Barnsley</t>
  </si>
  <si>
    <t>TOTAL (Sheffield only)</t>
  </si>
  <si>
    <t>Lib/Dem</t>
  </si>
  <si>
    <t>Ward</t>
  </si>
  <si>
    <t>Constituency</t>
  </si>
  <si>
    <t>Bob McCann</t>
  </si>
  <si>
    <t>Kevin Oxley</t>
  </si>
  <si>
    <t>Ann Kingdom</t>
  </si>
  <si>
    <t>John Dryden</t>
  </si>
  <si>
    <t>Rebecca Atkinson</t>
  </si>
  <si>
    <t>Richard Blyth</t>
  </si>
  <si>
    <t>Claire Lord</t>
  </si>
  <si>
    <t>Hatau Mozayen</t>
  </si>
  <si>
    <t>Dean O'Brien</t>
  </si>
  <si>
    <t>Lesley Blyth</t>
  </si>
  <si>
    <t>Adam Allcroft</t>
  </si>
  <si>
    <t>Samuel Bray</t>
  </si>
  <si>
    <t>Mark Finney</t>
  </si>
  <si>
    <t>Thomas Ridgway</t>
  </si>
  <si>
    <t>Charles Blatt</t>
  </si>
  <si>
    <t>Matthew Fender</t>
  </si>
  <si>
    <t>Kevin Mahoney</t>
  </si>
  <si>
    <t>William Blyth</t>
  </si>
  <si>
    <t>Graham Marsden</t>
  </si>
  <si>
    <t>Anthony Naylor</t>
  </si>
  <si>
    <t>Amy Mack</t>
  </si>
  <si>
    <t>Paul Turpin</t>
  </si>
  <si>
    <t>Angela Clemson</t>
  </si>
  <si>
    <t>Catherine Hartley</t>
  </si>
  <si>
    <t>Milton Pennefather</t>
  </si>
  <si>
    <t>Andrew Hards</t>
  </si>
  <si>
    <t>Stewart Kemp</t>
  </si>
  <si>
    <t>David Willington</t>
  </si>
  <si>
    <t>Bernard Little</t>
  </si>
  <si>
    <t>Brian Grundill</t>
  </si>
  <si>
    <t>Marv Hollingworth</t>
  </si>
  <si>
    <t>Karen Waddicar</t>
  </si>
  <si>
    <t>Adam Wood</t>
  </si>
  <si>
    <t>Tracy Booker</t>
  </si>
  <si>
    <t>Crookes &amp; Crosspool</t>
  </si>
  <si>
    <t>Broomhill &amp; Sharrow Vale</t>
  </si>
  <si>
    <t>City Centre</t>
  </si>
  <si>
    <t>Nether Edge &amp; Sharrow</t>
  </si>
  <si>
    <t>(unadjusted for new boundaries)</t>
  </si>
  <si>
    <t>General Election Results 2017</t>
  </si>
  <si>
    <t>Grn-Lab</t>
  </si>
  <si>
    <t>Lab-Grn</t>
  </si>
  <si>
    <t>Lab-UKIP</t>
  </si>
  <si>
    <t>Sheffield City Council Elections 02-May-2019</t>
  </si>
  <si>
    <t>Susan Ross</t>
  </si>
  <si>
    <t>Richard Shaw*</t>
  </si>
  <si>
    <t>James Ellwood</t>
  </si>
  <si>
    <t>Will Sapwell</t>
  </si>
  <si>
    <t>Mary Aston</t>
  </si>
  <si>
    <t>Hashim Mahroof</t>
  </si>
  <si>
    <t>Tim Huggan#</t>
  </si>
  <si>
    <t>Sohail Mohammed</t>
  </si>
  <si>
    <t>Joe Otten*</t>
  </si>
  <si>
    <t>Barbara Masters#</t>
  </si>
  <si>
    <t>Andrew Sangar*</t>
  </si>
  <si>
    <t>Sue Auckland*</t>
  </si>
  <si>
    <t>Stephen Porter</t>
  </si>
  <si>
    <t>Tom Hague</t>
  </si>
  <si>
    <t>Pat White</t>
  </si>
  <si>
    <t>Diane Leek</t>
  </si>
  <si>
    <t>Alan Wisbey</t>
  </si>
  <si>
    <t>Christine Tosseano</t>
  </si>
  <si>
    <t>Penny Baker*</t>
  </si>
  <si>
    <t>Alan Hooper</t>
  </si>
  <si>
    <t>Christopher Brown</t>
  </si>
  <si>
    <t>Ben Miskell*</t>
  </si>
  <si>
    <t>Ian Saunders*</t>
  </si>
  <si>
    <t>Denise Fox*</t>
  </si>
  <si>
    <t>Chris Ware</t>
  </si>
  <si>
    <t>Talib Hussain*</t>
  </si>
  <si>
    <t>Janet Ridler</t>
  </si>
  <si>
    <t>Cheryl Barrott</t>
  </si>
  <si>
    <t>Mary Lea*</t>
  </si>
  <si>
    <t>David Sedgley</t>
  </si>
  <si>
    <t>Craig Gamble-Pugh#</t>
  </si>
  <si>
    <t>Ruth Milsom</t>
  </si>
  <si>
    <t>Abdul Khayum*</t>
  </si>
  <si>
    <t>Fouad Al Mohamadi</t>
  </si>
  <si>
    <t>Nadia Jama#</t>
  </si>
  <si>
    <t>Gareth Slater</t>
  </si>
  <si>
    <t>George Linders-Hammond*</t>
  </si>
  <si>
    <t>Sioned Richards#</t>
  </si>
  <si>
    <t>David Barker*</t>
  </si>
  <si>
    <t>Mohammad Maroof*</t>
  </si>
  <si>
    <t>Dianne Hurst*</t>
  </si>
  <si>
    <t>Dawn Dale*</t>
  </si>
  <si>
    <t>Mike Chaplin*</t>
  </si>
  <si>
    <t>Zoe Sykes</t>
  </si>
  <si>
    <t>Julie Grocutt</t>
  </si>
  <si>
    <t>Ben Curran*</t>
  </si>
  <si>
    <t>Lisa Banes@</t>
  </si>
  <si>
    <t>Jackie Satur*</t>
  </si>
  <si>
    <t>Steven Winstone</t>
  </si>
  <si>
    <t>Thomas Oulton</t>
  </si>
  <si>
    <t>Janet Anber</t>
  </si>
  <si>
    <t>Georgia Mort</t>
  </si>
  <si>
    <t>Lewis Elliot</t>
  </si>
  <si>
    <t>Theodore Wrigley</t>
  </si>
  <si>
    <t>Ray Lawrence</t>
  </si>
  <si>
    <t>Philip Kirby</t>
  </si>
  <si>
    <t>Joe Busby</t>
  </si>
  <si>
    <t>Edward Higgins</t>
  </si>
  <si>
    <t>Alex Noonan</t>
  </si>
  <si>
    <t>Chris Pepple</t>
  </si>
  <si>
    <t>Alastair Geddes</t>
  </si>
  <si>
    <t>Jen Barnard</t>
  </si>
  <si>
    <t>Alan Yearsley</t>
  </si>
  <si>
    <t>Angela Argenzio#</t>
  </si>
  <si>
    <t>Nicholaus Hall</t>
  </si>
  <si>
    <t>Ruth Mersereau#</t>
  </si>
  <si>
    <t>Emily Brooke-Davies</t>
  </si>
  <si>
    <t>Eamonn Ward</t>
  </si>
  <si>
    <t>Dave Applebaum</t>
  </si>
  <si>
    <t>Brian Webster</t>
  </si>
  <si>
    <t>Christine Kubo</t>
  </si>
  <si>
    <t>Ruth Flagg-Abbey</t>
  </si>
  <si>
    <t>Peter Garbutt</t>
  </si>
  <si>
    <t>Kathy Aston</t>
  </si>
  <si>
    <t>Dennise Dawson</t>
  </si>
  <si>
    <t>Dennis Booker</t>
  </si>
  <si>
    <t>Debra Roberts</t>
  </si>
  <si>
    <t>Karen Adams</t>
  </si>
  <si>
    <t>David Booker</t>
  </si>
  <si>
    <t>Hannah Booker</t>
  </si>
  <si>
    <t>Stephen Robertson</t>
  </si>
  <si>
    <t>David Hollingworth</t>
  </si>
  <si>
    <t>Yvonne Sykes</t>
  </si>
  <si>
    <t>Brian Kus</t>
  </si>
  <si>
    <t>Anthony Skyes</t>
  </si>
  <si>
    <t>Graeme Waddicar#</t>
  </si>
  <si>
    <t>Ian Howarth</t>
  </si>
  <si>
    <t>John Booker*</t>
  </si>
  <si>
    <t>Rachael Barstow</t>
  </si>
  <si>
    <t>Alex Martin</t>
  </si>
  <si>
    <t>Alex Robertson</t>
  </si>
  <si>
    <t>Jack Carrington</t>
  </si>
  <si>
    <t>Ben Bancroft</t>
  </si>
  <si>
    <t>William Pitt</t>
  </si>
  <si>
    <t>Jack Bannan</t>
  </si>
  <si>
    <t>Yorkshire Party</t>
  </si>
  <si>
    <t>SA: Alister Tice</t>
  </si>
  <si>
    <t>NF: Jordan Pont</t>
  </si>
  <si>
    <t>DV: John Lowcock</t>
  </si>
  <si>
    <t>DV: John Thurley</t>
  </si>
  <si>
    <t>DV: David Gate</t>
  </si>
  <si>
    <t>Ind: Michael Warner</t>
  </si>
  <si>
    <t>WP:Amy Gooding</t>
  </si>
  <si>
    <t>Ind: Steve Wilson$</t>
  </si>
  <si>
    <t>WP: Megan Senior</t>
  </si>
  <si>
    <t>Winning candidates</t>
  </si>
  <si>
    <t>approx</t>
  </si>
  <si>
    <t>LD-Grn</t>
  </si>
  <si>
    <t>Hilary Gay</t>
  </si>
  <si>
    <t>LD-UKIP</t>
  </si>
  <si>
    <t>Sheffield 2018 Total</t>
  </si>
  <si>
    <t>Change since 2018</t>
  </si>
  <si>
    <t>bold=winner   *=defending candidate   #=defending party, new candidate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</si>
</sst>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£-809]#,##0.0;[Red]\-[$£-809]#,##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" xfId="0" applyFont="1" applyBorder="1" applyAlignment="1">
      <alignment/>
    </xf>
    <xf numFmtId="1" fontId="2" fillId="0" borderId="2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3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172" fontId="2" fillId="0" borderId="14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28125" style="2" customWidth="1"/>
    <col min="4" max="4" width="6.28125" style="2" bestFit="1" customWidth="1"/>
    <col min="5" max="5" width="23.421875" style="2" bestFit="1" customWidth="1"/>
    <col min="6" max="7" width="6.28125" style="2" customWidth="1"/>
    <col min="8" max="8" width="14.8515625" style="2" bestFit="1" customWidth="1"/>
    <col min="9" max="10" width="6.28125" style="2" customWidth="1"/>
    <col min="11" max="11" width="17.57421875" style="2" bestFit="1" customWidth="1"/>
    <col min="12" max="13" width="6.28125" style="2" customWidth="1"/>
    <col min="14" max="14" width="0.2890625" style="2" hidden="1" customWidth="1"/>
    <col min="15" max="16" width="5.7109375" style="2" hidden="1" customWidth="1"/>
    <col min="17" max="17" width="16.421875" style="2" bestFit="1" customWidth="1"/>
    <col min="18" max="19" width="6.28125" style="2" customWidth="1"/>
    <col min="20" max="20" width="13.421875" style="2" bestFit="1" customWidth="1"/>
    <col min="21" max="22" width="6.28125" style="2" customWidth="1"/>
    <col min="23" max="23" width="15.421875" style="2" bestFit="1" customWidth="1"/>
    <col min="24" max="25" width="6.28125" style="2" customWidth="1"/>
    <col min="26" max="26" width="16.57421875" style="2" bestFit="1" customWidth="1"/>
    <col min="27" max="30" width="6.28125" style="2" customWidth="1"/>
    <col min="31" max="31" width="7.8515625" style="2" customWidth="1"/>
    <col min="32" max="33" width="8.57421875" style="2" customWidth="1"/>
    <col min="34" max="34" width="11.421875" style="2" customWidth="1"/>
    <col min="35" max="35" width="5.7109375" style="2" customWidth="1"/>
    <col min="36" max="36" width="6.28125" style="2" customWidth="1"/>
    <col min="37" max="37" width="7.8515625" style="2" customWidth="1"/>
    <col min="38" max="16384" width="9.140625" style="2" customWidth="1"/>
  </cols>
  <sheetData>
    <row r="1" spans="1:25" ht="11.25">
      <c r="A1" s="113" t="s">
        <v>120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42"/>
      <c r="U1" s="42"/>
      <c r="V1" s="42"/>
      <c r="W1" s="42"/>
      <c r="X1" s="42"/>
      <c r="Y1" s="42"/>
    </row>
    <row r="2" spans="1:34" ht="11.25">
      <c r="A2" s="39"/>
      <c r="B2" s="39"/>
      <c r="C2" s="39"/>
      <c r="D2" s="39"/>
      <c r="E2" s="39"/>
      <c r="F2" s="39"/>
      <c r="G2" s="39"/>
      <c r="H2" s="3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2"/>
      <c r="U2" s="42"/>
      <c r="V2" s="42"/>
      <c r="W2" s="42"/>
      <c r="X2" s="42"/>
      <c r="Y2" s="42"/>
      <c r="AH2" s="98"/>
    </row>
    <row r="3" spans="1:37" ht="11.25">
      <c r="A3" s="1"/>
      <c r="B3" s="106" t="s">
        <v>1</v>
      </c>
      <c r="C3" s="107"/>
      <c r="D3" s="108"/>
      <c r="E3" s="106" t="s">
        <v>2</v>
      </c>
      <c r="F3" s="112"/>
      <c r="G3" s="108"/>
      <c r="H3" s="106" t="s">
        <v>3</v>
      </c>
      <c r="I3" s="112"/>
      <c r="J3" s="108"/>
      <c r="K3" s="106" t="s">
        <v>4</v>
      </c>
      <c r="L3" s="112"/>
      <c r="M3" s="108"/>
      <c r="N3" s="106" t="s">
        <v>5</v>
      </c>
      <c r="O3" s="112"/>
      <c r="P3" s="108"/>
      <c r="Q3" s="106" t="s">
        <v>11</v>
      </c>
      <c r="R3" s="112"/>
      <c r="S3" s="108"/>
      <c r="T3" s="106" t="s">
        <v>216</v>
      </c>
      <c r="U3" s="107"/>
      <c r="V3" s="108"/>
      <c r="W3" s="106" t="s">
        <v>45</v>
      </c>
      <c r="X3" s="107"/>
      <c r="Y3" s="108"/>
      <c r="Z3" s="106" t="s">
        <v>45</v>
      </c>
      <c r="AA3" s="107"/>
      <c r="AB3" s="108"/>
      <c r="AC3" s="109" t="s">
        <v>44</v>
      </c>
      <c r="AD3" s="111"/>
      <c r="AE3" s="13" t="s">
        <v>36</v>
      </c>
      <c r="AF3" s="13" t="s">
        <v>43</v>
      </c>
      <c r="AG3" s="13" t="s">
        <v>35</v>
      </c>
      <c r="AH3" s="13" t="s">
        <v>37</v>
      </c>
      <c r="AI3" s="109" t="s">
        <v>46</v>
      </c>
      <c r="AJ3" s="110"/>
      <c r="AK3" s="111"/>
    </row>
    <row r="4" spans="1:37" ht="11.25">
      <c r="A4" s="3" t="s">
        <v>75</v>
      </c>
      <c r="B4" s="41" t="s">
        <v>32</v>
      </c>
      <c r="C4" s="41" t="s">
        <v>33</v>
      </c>
      <c r="D4" s="41" t="s">
        <v>34</v>
      </c>
      <c r="E4" s="41" t="s">
        <v>32</v>
      </c>
      <c r="F4" s="41" t="s">
        <v>33</v>
      </c>
      <c r="G4" s="41" t="s">
        <v>34</v>
      </c>
      <c r="H4" s="41" t="s">
        <v>32</v>
      </c>
      <c r="I4" s="41" t="s">
        <v>33</v>
      </c>
      <c r="J4" s="41" t="s">
        <v>34</v>
      </c>
      <c r="K4" s="41" t="s">
        <v>32</v>
      </c>
      <c r="L4" s="41" t="s">
        <v>33</v>
      </c>
      <c r="M4" s="41" t="s">
        <v>34</v>
      </c>
      <c r="N4" s="41" t="s">
        <v>32</v>
      </c>
      <c r="O4" s="41" t="s">
        <v>33</v>
      </c>
      <c r="P4" s="41" t="s">
        <v>34</v>
      </c>
      <c r="Q4" s="41" t="s">
        <v>32</v>
      </c>
      <c r="R4" s="41" t="s">
        <v>33</v>
      </c>
      <c r="S4" s="41" t="s">
        <v>34</v>
      </c>
      <c r="T4" s="41" t="s">
        <v>32</v>
      </c>
      <c r="U4" s="41" t="s">
        <v>33</v>
      </c>
      <c r="V4" s="41" t="s">
        <v>34</v>
      </c>
      <c r="W4" s="41" t="s">
        <v>32</v>
      </c>
      <c r="X4" s="41" t="s">
        <v>33</v>
      </c>
      <c r="Y4" s="41" t="s">
        <v>34</v>
      </c>
      <c r="Z4" s="41" t="s">
        <v>32</v>
      </c>
      <c r="AA4" s="41" t="s">
        <v>33</v>
      </c>
      <c r="AB4" s="41" t="s">
        <v>34</v>
      </c>
      <c r="AC4" s="41" t="s">
        <v>33</v>
      </c>
      <c r="AD4" s="41" t="s">
        <v>34</v>
      </c>
      <c r="AE4" s="6"/>
      <c r="AF4" s="6"/>
      <c r="AG4" s="105" t="s">
        <v>227</v>
      </c>
      <c r="AH4" s="105" t="s">
        <v>227</v>
      </c>
      <c r="AI4" s="38"/>
      <c r="AJ4" s="29"/>
      <c r="AK4" s="12"/>
    </row>
    <row r="5" spans="1:37" ht="12">
      <c r="A5" s="4" t="s">
        <v>0</v>
      </c>
      <c r="B5" s="55" t="s">
        <v>121</v>
      </c>
      <c r="C5" s="50">
        <v>259</v>
      </c>
      <c r="D5" s="14">
        <f aca="true" t="shared" si="0" ref="D5:D32">C5/AE5</f>
        <v>0.08217005076142132</v>
      </c>
      <c r="E5" s="56" t="s">
        <v>142</v>
      </c>
      <c r="F5" s="3">
        <v>1203</v>
      </c>
      <c r="G5" s="48">
        <f aca="true" t="shared" si="1" ref="G5:G32">F5/AE5</f>
        <v>0.38166243654822335</v>
      </c>
      <c r="H5" s="58" t="s">
        <v>229</v>
      </c>
      <c r="I5" s="50">
        <v>319</v>
      </c>
      <c r="J5" s="14">
        <f aca="true" t="shared" si="2" ref="J5:J32">I5/AE5</f>
        <v>0.10120558375634518</v>
      </c>
      <c r="K5" s="55" t="s">
        <v>182</v>
      </c>
      <c r="L5" s="50">
        <v>445</v>
      </c>
      <c r="M5" s="14">
        <f aca="true" t="shared" si="3" ref="M5:M32">L5/AE5</f>
        <v>0.1411802030456853</v>
      </c>
      <c r="N5" s="51"/>
      <c r="O5" s="50"/>
      <c r="P5" s="23"/>
      <c r="Q5" s="58" t="s">
        <v>195</v>
      </c>
      <c r="R5" s="5">
        <v>673</v>
      </c>
      <c r="S5" s="14">
        <f>R5/AE5</f>
        <v>0.21351522842639595</v>
      </c>
      <c r="T5" s="100" t="s">
        <v>210</v>
      </c>
      <c r="U5" s="50">
        <v>171</v>
      </c>
      <c r="V5" s="49">
        <f>U5/AE5</f>
        <v>0.054251269035533</v>
      </c>
      <c r="W5" s="58" t="s">
        <v>217</v>
      </c>
      <c r="X5" s="92">
        <v>82</v>
      </c>
      <c r="Y5" s="23">
        <f>X5/AE5</f>
        <v>0.02601522842639594</v>
      </c>
      <c r="Z5" s="100"/>
      <c r="AA5" s="53"/>
      <c r="AB5" s="49"/>
      <c r="AC5" s="30"/>
      <c r="AD5" s="9">
        <f>AC5/AE5</f>
        <v>0</v>
      </c>
      <c r="AE5" s="30">
        <f aca="true" t="shared" si="4" ref="AE5:AE32">C5+F5+I5+L5+O5+R5+U5+X5+AA5</f>
        <v>3152</v>
      </c>
      <c r="AF5" s="30">
        <f aca="true" t="shared" si="5" ref="AF5:AF32">AE5+AC5</f>
        <v>3152</v>
      </c>
      <c r="AG5" s="9">
        <f aca="true" t="shared" si="6" ref="AG5:AG32">AF5/AH5</f>
        <v>0.2385529402860819</v>
      </c>
      <c r="AH5" s="37">
        <v>13213</v>
      </c>
      <c r="AI5" s="8">
        <f>F5-R5</f>
        <v>530</v>
      </c>
      <c r="AJ5" s="14">
        <f>AI5/AE5</f>
        <v>0.1681472081218274</v>
      </c>
      <c r="AK5" s="11" t="s">
        <v>119</v>
      </c>
    </row>
    <row r="6" spans="1:37" ht="12">
      <c r="A6" s="4" t="s">
        <v>30</v>
      </c>
      <c r="B6" s="104" t="s">
        <v>122</v>
      </c>
      <c r="C6" s="4">
        <v>1882</v>
      </c>
      <c r="D6" s="48">
        <f t="shared" si="0"/>
        <v>0.4187805963506898</v>
      </c>
      <c r="E6" s="55" t="s">
        <v>55</v>
      </c>
      <c r="F6" s="5">
        <v>1271</v>
      </c>
      <c r="G6" s="14">
        <f t="shared" si="1"/>
        <v>0.28282153983088565</v>
      </c>
      <c r="H6" s="58" t="s">
        <v>83</v>
      </c>
      <c r="I6" s="5">
        <v>576</v>
      </c>
      <c r="J6" s="14">
        <f t="shared" si="2"/>
        <v>0.12817089452603472</v>
      </c>
      <c r="K6" s="55" t="s">
        <v>95</v>
      </c>
      <c r="L6" s="5">
        <v>765</v>
      </c>
      <c r="M6" s="14">
        <f t="shared" si="3"/>
        <v>0.17022696929238984</v>
      </c>
      <c r="N6" s="51"/>
      <c r="O6" s="5"/>
      <c r="P6" s="23"/>
      <c r="Q6" s="58"/>
      <c r="R6" s="5"/>
      <c r="S6" s="14"/>
      <c r="T6" s="58"/>
      <c r="U6" s="5"/>
      <c r="V6" s="23"/>
      <c r="W6" s="91"/>
      <c r="X6" s="9"/>
      <c r="Y6" s="23"/>
      <c r="Z6" s="58"/>
      <c r="AA6" s="9"/>
      <c r="AB6" s="23"/>
      <c r="AC6" s="30"/>
      <c r="AD6" s="9">
        <f aca="true" t="shared" si="7" ref="AD6:AD32">AC6/AE6</f>
        <v>0</v>
      </c>
      <c r="AE6" s="30">
        <f t="shared" si="4"/>
        <v>4494</v>
      </c>
      <c r="AF6" s="30">
        <f t="shared" si="5"/>
        <v>4494</v>
      </c>
      <c r="AG6" s="9">
        <f t="shared" si="6"/>
        <v>0.31332357247437775</v>
      </c>
      <c r="AH6" s="11">
        <v>14343</v>
      </c>
      <c r="AI6" s="8">
        <f>C6-F6</f>
        <v>611</v>
      </c>
      <c r="AJ6" s="14">
        <f aca="true" t="shared" si="8" ref="AJ6:AJ15">AI6/AE6</f>
        <v>0.1359590565198042</v>
      </c>
      <c r="AK6" s="11" t="s">
        <v>47</v>
      </c>
    </row>
    <row r="7" spans="1:37" ht="12">
      <c r="A7" s="4" t="s">
        <v>6</v>
      </c>
      <c r="B7" s="56" t="s">
        <v>77</v>
      </c>
      <c r="C7" s="4">
        <v>1433</v>
      </c>
      <c r="D7" s="48">
        <f t="shared" si="0"/>
        <v>0.36885456885456885</v>
      </c>
      <c r="E7" s="55" t="s">
        <v>143</v>
      </c>
      <c r="F7" s="5">
        <v>1186</v>
      </c>
      <c r="G7" s="14">
        <f t="shared" si="1"/>
        <v>0.30527670527670525</v>
      </c>
      <c r="H7" s="58" t="s">
        <v>169</v>
      </c>
      <c r="I7" s="5">
        <v>390</v>
      </c>
      <c r="J7" s="14">
        <f t="shared" si="2"/>
        <v>0.10038610038610038</v>
      </c>
      <c r="K7" s="55" t="s">
        <v>96</v>
      </c>
      <c r="L7" s="5">
        <v>245</v>
      </c>
      <c r="M7" s="14">
        <f t="shared" si="3"/>
        <v>0.06306306306306306</v>
      </c>
      <c r="N7" s="51"/>
      <c r="O7" s="5"/>
      <c r="P7" s="23"/>
      <c r="Q7" s="58" t="s">
        <v>106</v>
      </c>
      <c r="R7" s="5">
        <v>631</v>
      </c>
      <c r="S7" s="14">
        <f>R7/AE7</f>
        <v>0.16241956241956243</v>
      </c>
      <c r="T7" s="58"/>
      <c r="U7" s="5"/>
      <c r="V7" s="23"/>
      <c r="W7" s="90"/>
      <c r="X7" s="9"/>
      <c r="Y7" s="23"/>
      <c r="Z7" s="58"/>
      <c r="AA7" s="9"/>
      <c r="AB7" s="23"/>
      <c r="AC7" s="30"/>
      <c r="AD7" s="9">
        <f t="shared" si="7"/>
        <v>0</v>
      </c>
      <c r="AE7" s="30">
        <f t="shared" si="4"/>
        <v>3885</v>
      </c>
      <c r="AF7" s="30">
        <f t="shared" si="5"/>
        <v>3885</v>
      </c>
      <c r="AG7" s="9">
        <f t="shared" si="6"/>
        <v>0.2833491357304354</v>
      </c>
      <c r="AH7" s="11">
        <v>13711</v>
      </c>
      <c r="AI7" s="8">
        <f>C7-F7</f>
        <v>247</v>
      </c>
      <c r="AJ7" s="14">
        <f t="shared" si="8"/>
        <v>0.06357786357786357</v>
      </c>
      <c r="AK7" s="11" t="s">
        <v>47</v>
      </c>
    </row>
    <row r="8" spans="1:37" ht="12">
      <c r="A8" s="4" t="s">
        <v>7</v>
      </c>
      <c r="B8" s="55" t="s">
        <v>123</v>
      </c>
      <c r="C8" s="5">
        <v>234</v>
      </c>
      <c r="D8" s="14">
        <f t="shared" si="0"/>
        <v>0.07093058502576538</v>
      </c>
      <c r="E8" s="56" t="s">
        <v>144</v>
      </c>
      <c r="F8" s="4">
        <v>1363</v>
      </c>
      <c r="G8" s="48">
        <f t="shared" si="1"/>
        <v>0.41315550166717185</v>
      </c>
      <c r="H8" s="58" t="s">
        <v>170</v>
      </c>
      <c r="I8" s="5">
        <v>407</v>
      </c>
      <c r="J8" s="14">
        <f t="shared" si="2"/>
        <v>0.12337071839951501</v>
      </c>
      <c r="K8" s="55" t="s">
        <v>183</v>
      </c>
      <c r="L8" s="5">
        <v>499</v>
      </c>
      <c r="M8" s="14">
        <f t="shared" si="3"/>
        <v>0.15125795695665353</v>
      </c>
      <c r="N8" s="51"/>
      <c r="O8" s="5"/>
      <c r="P8" s="23"/>
      <c r="Q8" s="58" t="s">
        <v>196</v>
      </c>
      <c r="R8" s="5">
        <v>796</v>
      </c>
      <c r="S8" s="14">
        <f>R8/AE8</f>
        <v>0.2412852379508942</v>
      </c>
      <c r="T8" s="58"/>
      <c r="U8" s="5"/>
      <c r="V8" s="23"/>
      <c r="W8" s="90"/>
      <c r="X8" s="92"/>
      <c r="Y8" s="23"/>
      <c r="Z8" s="58"/>
      <c r="AA8" s="92"/>
      <c r="AB8" s="23"/>
      <c r="AC8" s="30"/>
      <c r="AD8" s="9">
        <f t="shared" si="7"/>
        <v>0</v>
      </c>
      <c r="AE8" s="30">
        <f t="shared" si="4"/>
        <v>3299</v>
      </c>
      <c r="AF8" s="30">
        <f t="shared" si="5"/>
        <v>3299</v>
      </c>
      <c r="AG8" s="9">
        <f t="shared" si="6"/>
        <v>0.2540819470117067</v>
      </c>
      <c r="AH8" s="11">
        <v>12984</v>
      </c>
      <c r="AI8" s="8">
        <f>F8-R8</f>
        <v>567</v>
      </c>
      <c r="AJ8" s="14">
        <f t="shared" si="8"/>
        <v>0.17187026371627767</v>
      </c>
      <c r="AK8" s="11" t="s">
        <v>119</v>
      </c>
    </row>
    <row r="9" spans="1:37" ht="12">
      <c r="A9" s="4" t="s">
        <v>112</v>
      </c>
      <c r="B9" s="55" t="s">
        <v>124</v>
      </c>
      <c r="C9" s="5">
        <v>367</v>
      </c>
      <c r="D9" s="14">
        <f t="shared" si="0"/>
        <v>0.07029304730894465</v>
      </c>
      <c r="E9" s="55" t="s">
        <v>145</v>
      </c>
      <c r="F9" s="5">
        <v>1405</v>
      </c>
      <c r="G9" s="14">
        <f t="shared" si="1"/>
        <v>0.26910553533805787</v>
      </c>
      <c r="H9" s="58" t="s">
        <v>91</v>
      </c>
      <c r="I9" s="5">
        <v>199</v>
      </c>
      <c r="J9" s="14">
        <f t="shared" si="2"/>
        <v>0.03811530358168933</v>
      </c>
      <c r="K9" s="56" t="s">
        <v>184</v>
      </c>
      <c r="L9" s="4">
        <v>3053</v>
      </c>
      <c r="M9" s="48">
        <f t="shared" si="3"/>
        <v>0.5847538785673243</v>
      </c>
      <c r="N9" s="51"/>
      <c r="O9" s="5"/>
      <c r="P9" s="23"/>
      <c r="Q9" s="58" t="s">
        <v>49</v>
      </c>
      <c r="R9" s="5">
        <v>126</v>
      </c>
      <c r="S9" s="14">
        <f>R9/AE9</f>
        <v>0.024133307795441487</v>
      </c>
      <c r="T9" s="58"/>
      <c r="U9" s="5"/>
      <c r="V9" s="23"/>
      <c r="W9" s="58"/>
      <c r="X9" s="9"/>
      <c r="Y9" s="23"/>
      <c r="Z9" s="58" t="s">
        <v>222</v>
      </c>
      <c r="AA9" s="92">
        <v>71</v>
      </c>
      <c r="AB9" s="23">
        <f>AA9/AE9</f>
        <v>0.013598927408542424</v>
      </c>
      <c r="AC9" s="30"/>
      <c r="AD9" s="9">
        <f t="shared" si="7"/>
        <v>0</v>
      </c>
      <c r="AE9" s="30">
        <f t="shared" si="4"/>
        <v>5221</v>
      </c>
      <c r="AF9" s="30">
        <f t="shared" si="5"/>
        <v>5221</v>
      </c>
      <c r="AG9" s="9">
        <f t="shared" si="6"/>
        <v>0.2594027922690913</v>
      </c>
      <c r="AH9" s="11">
        <v>20127</v>
      </c>
      <c r="AI9" s="8">
        <f>L9-F9</f>
        <v>1648</v>
      </c>
      <c r="AJ9" s="14">
        <f t="shared" si="8"/>
        <v>0.31564834322926644</v>
      </c>
      <c r="AK9" s="11" t="s">
        <v>117</v>
      </c>
    </row>
    <row r="10" spans="1:37" ht="12">
      <c r="A10" s="4" t="s">
        <v>8</v>
      </c>
      <c r="B10" s="57" t="s">
        <v>125</v>
      </c>
      <c r="C10" s="5">
        <v>207</v>
      </c>
      <c r="D10" s="14">
        <f t="shared" si="0"/>
        <v>0.05255140898705255</v>
      </c>
      <c r="E10" s="56" t="s">
        <v>146</v>
      </c>
      <c r="F10" s="4">
        <v>2695</v>
      </c>
      <c r="G10" s="48">
        <f t="shared" si="1"/>
        <v>0.6841838029956842</v>
      </c>
      <c r="H10" s="58" t="s">
        <v>84</v>
      </c>
      <c r="I10" s="5">
        <v>158</v>
      </c>
      <c r="J10" s="14">
        <f t="shared" si="2"/>
        <v>0.04011170347804011</v>
      </c>
      <c r="K10" s="55" t="s">
        <v>185</v>
      </c>
      <c r="L10" s="5">
        <v>468</v>
      </c>
      <c r="M10" s="14">
        <f t="shared" si="3"/>
        <v>0.1188118811881188</v>
      </c>
      <c r="N10" s="51"/>
      <c r="O10" s="5"/>
      <c r="P10" s="23"/>
      <c r="Q10" s="58" t="s">
        <v>197</v>
      </c>
      <c r="R10" s="5">
        <v>411</v>
      </c>
      <c r="S10" s="14">
        <f>R10/AE10</f>
        <v>0.10434120335110435</v>
      </c>
      <c r="T10" s="58"/>
      <c r="U10" s="5"/>
      <c r="V10" s="23"/>
      <c r="W10" s="90"/>
      <c r="X10" s="9"/>
      <c r="Y10" s="23"/>
      <c r="Z10" s="58"/>
      <c r="AA10" s="9"/>
      <c r="AB10" s="23"/>
      <c r="AC10" s="30"/>
      <c r="AD10" s="9">
        <f t="shared" si="7"/>
        <v>0</v>
      </c>
      <c r="AE10" s="30">
        <f t="shared" si="4"/>
        <v>3939</v>
      </c>
      <c r="AF10" s="30">
        <f t="shared" si="5"/>
        <v>3939</v>
      </c>
      <c r="AG10" s="9">
        <f t="shared" si="6"/>
        <v>0.2717676279839934</v>
      </c>
      <c r="AH10" s="11">
        <v>14494</v>
      </c>
      <c r="AI10" s="8">
        <f>F10-L10</f>
        <v>2227</v>
      </c>
      <c r="AJ10" s="14">
        <f t="shared" si="8"/>
        <v>0.5653719218075653</v>
      </c>
      <c r="AK10" s="11" t="s">
        <v>118</v>
      </c>
    </row>
    <row r="11" spans="1:37" ht="12">
      <c r="A11" s="4" t="s">
        <v>113</v>
      </c>
      <c r="B11" s="57" t="s">
        <v>126</v>
      </c>
      <c r="C11" s="5">
        <v>82</v>
      </c>
      <c r="D11" s="14">
        <f t="shared" si="0"/>
        <v>0.04320337197049526</v>
      </c>
      <c r="E11" s="55" t="s">
        <v>147</v>
      </c>
      <c r="F11" s="5">
        <v>529</v>
      </c>
      <c r="G11" s="14">
        <f t="shared" si="1"/>
        <v>0.2787144362486828</v>
      </c>
      <c r="H11" s="58" t="s">
        <v>171</v>
      </c>
      <c r="I11" s="5">
        <v>101</v>
      </c>
      <c r="J11" s="14">
        <f t="shared" si="2"/>
        <v>0.05321390937829294</v>
      </c>
      <c r="K11" s="104" t="s">
        <v>186</v>
      </c>
      <c r="L11" s="4">
        <v>1186</v>
      </c>
      <c r="M11" s="48">
        <f t="shared" si="3"/>
        <v>0.624868282402529</v>
      </c>
      <c r="N11" s="51"/>
      <c r="O11" s="5"/>
      <c r="P11" s="23"/>
      <c r="Q11" s="58"/>
      <c r="R11" s="5"/>
      <c r="S11" s="14"/>
      <c r="T11" s="58"/>
      <c r="U11" s="5"/>
      <c r="V11" s="23"/>
      <c r="W11" s="90"/>
      <c r="X11" s="9"/>
      <c r="Y11" s="23"/>
      <c r="Z11" s="58"/>
      <c r="AA11" s="9"/>
      <c r="AB11" s="23"/>
      <c r="AC11" s="30"/>
      <c r="AD11" s="9">
        <f t="shared" si="7"/>
        <v>0</v>
      </c>
      <c r="AE11" s="30">
        <f t="shared" si="4"/>
        <v>1898</v>
      </c>
      <c r="AF11" s="30">
        <f t="shared" si="5"/>
        <v>1898</v>
      </c>
      <c r="AG11" s="9">
        <f t="shared" si="6"/>
        <v>0.13230168688136065</v>
      </c>
      <c r="AH11" s="11">
        <v>14346</v>
      </c>
      <c r="AI11" s="8">
        <f>L11-F11</f>
        <v>657</v>
      </c>
      <c r="AJ11" s="14">
        <f t="shared" si="8"/>
        <v>0.34615384615384615</v>
      </c>
      <c r="AK11" s="11" t="s">
        <v>117</v>
      </c>
    </row>
    <row r="12" spans="1:37" ht="12">
      <c r="A12" s="4" t="s">
        <v>111</v>
      </c>
      <c r="B12" s="93" t="s">
        <v>127</v>
      </c>
      <c r="C12" s="4">
        <v>2264</v>
      </c>
      <c r="D12" s="48">
        <f t="shared" si="0"/>
        <v>0.3862822044019792</v>
      </c>
      <c r="E12" s="58" t="s">
        <v>148</v>
      </c>
      <c r="F12" s="5">
        <v>1492</v>
      </c>
      <c r="G12" s="14">
        <f t="shared" si="1"/>
        <v>0.2545640675652619</v>
      </c>
      <c r="H12" s="58" t="s">
        <v>90</v>
      </c>
      <c r="I12" s="5">
        <v>328</v>
      </c>
      <c r="J12" s="14">
        <f t="shared" si="2"/>
        <v>0.05596314622078144</v>
      </c>
      <c r="K12" s="55" t="s">
        <v>187</v>
      </c>
      <c r="L12" s="5">
        <v>1474</v>
      </c>
      <c r="M12" s="14">
        <f t="shared" si="3"/>
        <v>0.2514929192970483</v>
      </c>
      <c r="N12" s="51"/>
      <c r="O12" s="5"/>
      <c r="P12" s="23"/>
      <c r="Q12" s="58" t="s">
        <v>198</v>
      </c>
      <c r="R12" s="5">
        <v>303</v>
      </c>
      <c r="S12" s="14">
        <f>R12/AE12</f>
        <v>0.051697662514929195</v>
      </c>
      <c r="T12" s="58"/>
      <c r="U12" s="5"/>
      <c r="V12" s="23"/>
      <c r="W12" s="90"/>
      <c r="X12" s="9"/>
      <c r="Y12" s="23"/>
      <c r="Z12" s="58"/>
      <c r="AA12" s="9"/>
      <c r="AB12" s="23"/>
      <c r="AC12" s="30"/>
      <c r="AD12" s="9">
        <f t="shared" si="7"/>
        <v>0</v>
      </c>
      <c r="AE12" s="30">
        <f t="shared" si="4"/>
        <v>5861</v>
      </c>
      <c r="AF12" s="30">
        <f t="shared" si="5"/>
        <v>5861</v>
      </c>
      <c r="AG12" s="9">
        <f t="shared" si="6"/>
        <v>0.3908114956324598</v>
      </c>
      <c r="AH12" s="11">
        <v>14997</v>
      </c>
      <c r="AI12" s="8">
        <f>C12-F12</f>
        <v>772</v>
      </c>
      <c r="AJ12" s="14">
        <f t="shared" si="8"/>
        <v>0.1317181368367173</v>
      </c>
      <c r="AK12" s="11" t="s">
        <v>47</v>
      </c>
    </row>
    <row r="13" spans="1:37" ht="12">
      <c r="A13" s="4" t="s">
        <v>10</v>
      </c>
      <c r="B13" s="55" t="s">
        <v>128</v>
      </c>
      <c r="C13" s="5">
        <v>217</v>
      </c>
      <c r="D13" s="14">
        <f t="shared" si="0"/>
        <v>0.060631461302039676</v>
      </c>
      <c r="E13" s="56" t="s">
        <v>149</v>
      </c>
      <c r="F13" s="4">
        <v>2432</v>
      </c>
      <c r="G13" s="48">
        <f t="shared" si="1"/>
        <v>0.679519418832076</v>
      </c>
      <c r="H13" s="58" t="s">
        <v>85</v>
      </c>
      <c r="I13" s="5">
        <v>292</v>
      </c>
      <c r="J13" s="14">
        <f t="shared" si="2"/>
        <v>0.08158703548477228</v>
      </c>
      <c r="K13" s="55" t="s">
        <v>188</v>
      </c>
      <c r="L13" s="5">
        <v>181</v>
      </c>
      <c r="M13" s="14">
        <f t="shared" si="3"/>
        <v>0.05057278569432803</v>
      </c>
      <c r="N13" s="51"/>
      <c r="O13" s="5"/>
      <c r="P13" s="23"/>
      <c r="Q13" s="99" t="s">
        <v>108</v>
      </c>
      <c r="R13" s="5">
        <v>457</v>
      </c>
      <c r="S13" s="14">
        <f>R13/AE13</f>
        <v>0.12768929868678403</v>
      </c>
      <c r="T13" s="58"/>
      <c r="U13" s="5"/>
      <c r="V13" s="23"/>
      <c r="W13" s="90"/>
      <c r="X13" s="9"/>
      <c r="Y13" s="23"/>
      <c r="Z13" s="58"/>
      <c r="AA13" s="9"/>
      <c r="AB13" s="23"/>
      <c r="AC13" s="30"/>
      <c r="AD13" s="9">
        <f t="shared" si="7"/>
        <v>0</v>
      </c>
      <c r="AE13" s="30">
        <f t="shared" si="4"/>
        <v>3579</v>
      </c>
      <c r="AF13" s="30">
        <f t="shared" si="5"/>
        <v>3579</v>
      </c>
      <c r="AG13" s="9">
        <f t="shared" si="6"/>
        <v>0.26310372711901786</v>
      </c>
      <c r="AH13" s="11">
        <v>13603</v>
      </c>
      <c r="AI13" s="8">
        <f>F13-R13</f>
        <v>1975</v>
      </c>
      <c r="AJ13" s="14">
        <f>AI13/AE13</f>
        <v>0.551830120145292</v>
      </c>
      <c r="AK13" s="11" t="s">
        <v>119</v>
      </c>
    </row>
    <row r="14" spans="1:37" ht="12">
      <c r="A14" s="4" t="s">
        <v>12</v>
      </c>
      <c r="B14" s="56" t="s">
        <v>129</v>
      </c>
      <c r="C14" s="4">
        <v>3795</v>
      </c>
      <c r="D14" s="48">
        <f t="shared" si="0"/>
        <v>0.5725709112854557</v>
      </c>
      <c r="E14" s="55" t="s">
        <v>150</v>
      </c>
      <c r="F14" s="5">
        <v>767</v>
      </c>
      <c r="G14" s="14">
        <f t="shared" si="1"/>
        <v>0.11572118286059144</v>
      </c>
      <c r="H14" s="58" t="s">
        <v>86</v>
      </c>
      <c r="I14" s="5">
        <v>1006</v>
      </c>
      <c r="J14" s="14">
        <f t="shared" si="2"/>
        <v>0.15178032589016294</v>
      </c>
      <c r="K14" s="55" t="s">
        <v>189</v>
      </c>
      <c r="L14" s="5">
        <v>1060</v>
      </c>
      <c r="M14" s="14">
        <f t="shared" si="3"/>
        <v>0.15992757996378998</v>
      </c>
      <c r="N14" s="51"/>
      <c r="O14" s="5"/>
      <c r="P14" s="23"/>
      <c r="Q14" s="58"/>
      <c r="R14" s="5"/>
      <c r="S14" s="14"/>
      <c r="T14" s="58"/>
      <c r="U14" s="5"/>
      <c r="V14" s="23"/>
      <c r="W14" s="90"/>
      <c r="X14" s="5"/>
      <c r="Y14" s="23"/>
      <c r="Z14" s="58"/>
      <c r="AA14" s="5"/>
      <c r="AB14" s="23"/>
      <c r="AC14" s="30"/>
      <c r="AD14" s="9">
        <f t="shared" si="7"/>
        <v>0</v>
      </c>
      <c r="AE14" s="30">
        <f t="shared" si="4"/>
        <v>6628</v>
      </c>
      <c r="AF14" s="30">
        <f t="shared" si="5"/>
        <v>6628</v>
      </c>
      <c r="AG14" s="9">
        <f t="shared" si="6"/>
        <v>0.4459095801937567</v>
      </c>
      <c r="AH14" s="11">
        <v>14864</v>
      </c>
      <c r="AI14" s="8">
        <f>C14-L14</f>
        <v>2735</v>
      </c>
      <c r="AJ14" s="14">
        <f t="shared" si="8"/>
        <v>0.41264333132166564</v>
      </c>
      <c r="AK14" s="11" t="s">
        <v>228</v>
      </c>
    </row>
    <row r="15" spans="1:37" ht="12">
      <c r="A15" s="4" t="s">
        <v>13</v>
      </c>
      <c r="B15" s="56" t="s">
        <v>54</v>
      </c>
      <c r="C15" s="4">
        <v>1345</v>
      </c>
      <c r="D15" s="48">
        <f t="shared" si="0"/>
        <v>0.3109826589595376</v>
      </c>
      <c r="E15" s="58" t="s">
        <v>151</v>
      </c>
      <c r="F15" s="5">
        <v>1129</v>
      </c>
      <c r="G15" s="14">
        <f t="shared" si="1"/>
        <v>0.26104046242774565</v>
      </c>
      <c r="H15" s="58" t="s">
        <v>93</v>
      </c>
      <c r="I15" s="5">
        <v>333</v>
      </c>
      <c r="J15" s="14">
        <f t="shared" si="2"/>
        <v>0.0769942196531792</v>
      </c>
      <c r="K15" s="55" t="s">
        <v>190</v>
      </c>
      <c r="L15" s="5">
        <v>268</v>
      </c>
      <c r="M15" s="14">
        <f t="shared" si="3"/>
        <v>0.06196531791907514</v>
      </c>
      <c r="N15" s="51"/>
      <c r="O15" s="5"/>
      <c r="P15" s="23"/>
      <c r="Q15" s="58" t="s">
        <v>199</v>
      </c>
      <c r="R15" s="5">
        <v>856</v>
      </c>
      <c r="S15" s="14">
        <f>R15/AE15</f>
        <v>0.19791907514450868</v>
      </c>
      <c r="T15" s="58" t="s">
        <v>211</v>
      </c>
      <c r="U15" s="5">
        <v>256</v>
      </c>
      <c r="V15" s="23">
        <f>U15/AE15</f>
        <v>0.0591907514450867</v>
      </c>
      <c r="W15" s="55" t="s">
        <v>218</v>
      </c>
      <c r="X15" s="92">
        <v>36</v>
      </c>
      <c r="Y15" s="23">
        <f>X15/AE15</f>
        <v>0.008323699421965317</v>
      </c>
      <c r="Z15" s="102" t="s">
        <v>224</v>
      </c>
      <c r="AA15" s="92">
        <v>102</v>
      </c>
      <c r="AB15" s="23">
        <f>AA15/AE15</f>
        <v>0.023583815028901733</v>
      </c>
      <c r="AC15" s="30"/>
      <c r="AD15" s="9">
        <f t="shared" si="7"/>
        <v>0</v>
      </c>
      <c r="AE15" s="30">
        <f t="shared" si="4"/>
        <v>4325</v>
      </c>
      <c r="AF15" s="30">
        <f t="shared" si="5"/>
        <v>4325</v>
      </c>
      <c r="AG15" s="9">
        <f t="shared" si="6"/>
        <v>0.28470805081956424</v>
      </c>
      <c r="AH15" s="11">
        <v>15191</v>
      </c>
      <c r="AI15" s="8">
        <f>C15-F15</f>
        <v>216</v>
      </c>
      <c r="AJ15" s="14">
        <f t="shared" si="8"/>
        <v>0.04994219653179191</v>
      </c>
      <c r="AK15" s="11" t="s">
        <v>47</v>
      </c>
    </row>
    <row r="16" spans="1:37" ht="12">
      <c r="A16" s="4" t="s">
        <v>14</v>
      </c>
      <c r="B16" s="56" t="s">
        <v>130</v>
      </c>
      <c r="C16" s="4">
        <v>3355</v>
      </c>
      <c r="D16" s="48">
        <f t="shared" si="0"/>
        <v>0.43724749120291934</v>
      </c>
      <c r="E16" s="55" t="s">
        <v>152</v>
      </c>
      <c r="F16" s="5">
        <v>1443</v>
      </c>
      <c r="G16" s="14">
        <f t="shared" si="1"/>
        <v>0.18806203570963118</v>
      </c>
      <c r="H16" s="58" t="s">
        <v>172</v>
      </c>
      <c r="I16" s="5">
        <v>545</v>
      </c>
      <c r="J16" s="14">
        <f t="shared" si="2"/>
        <v>0.07102828098527303</v>
      </c>
      <c r="K16" s="55" t="s">
        <v>56</v>
      </c>
      <c r="L16" s="5">
        <v>1935</v>
      </c>
      <c r="M16" s="14">
        <f t="shared" si="3"/>
        <v>0.2521829792779878</v>
      </c>
      <c r="N16" s="51"/>
      <c r="O16" s="5"/>
      <c r="P16" s="23"/>
      <c r="Q16" s="58"/>
      <c r="R16" s="5"/>
      <c r="S16" s="14"/>
      <c r="T16" s="58"/>
      <c r="U16" s="5"/>
      <c r="V16" s="23"/>
      <c r="W16" s="58" t="s">
        <v>219</v>
      </c>
      <c r="X16" s="92">
        <v>119</v>
      </c>
      <c r="Y16" s="23">
        <f>X16/AE16</f>
        <v>0.015508927407793562</v>
      </c>
      <c r="Z16" s="58" t="s">
        <v>225</v>
      </c>
      <c r="AA16" s="92">
        <v>276</v>
      </c>
      <c r="AB16" s="23">
        <f>AA16/AE16</f>
        <v>0.03597028541639515</v>
      </c>
      <c r="AC16" s="30"/>
      <c r="AD16" s="9">
        <f t="shared" si="7"/>
        <v>0</v>
      </c>
      <c r="AE16" s="30">
        <f t="shared" si="4"/>
        <v>7673</v>
      </c>
      <c r="AF16" s="30">
        <f t="shared" si="5"/>
        <v>7673</v>
      </c>
      <c r="AG16" s="9">
        <f t="shared" si="6"/>
        <v>0.48560217707740017</v>
      </c>
      <c r="AH16" s="11">
        <v>15801</v>
      </c>
      <c r="AI16" s="8">
        <f>C16-L16</f>
        <v>1420</v>
      </c>
      <c r="AJ16" s="14">
        <f>AI16/AE16</f>
        <v>0.1850645119249316</v>
      </c>
      <c r="AK16" s="11" t="s">
        <v>228</v>
      </c>
    </row>
    <row r="17" spans="1:37" ht="12">
      <c r="A17" s="4" t="s">
        <v>15</v>
      </c>
      <c r="B17" s="55" t="s">
        <v>79</v>
      </c>
      <c r="C17" s="5">
        <v>272</v>
      </c>
      <c r="D17" s="14">
        <f t="shared" si="0"/>
        <v>0.08839779005524862</v>
      </c>
      <c r="E17" s="56" t="s">
        <v>153</v>
      </c>
      <c r="F17" s="4">
        <v>1573</v>
      </c>
      <c r="G17" s="48">
        <f t="shared" si="1"/>
        <v>0.5112122196945076</v>
      </c>
      <c r="H17" s="58" t="s">
        <v>88</v>
      </c>
      <c r="I17" s="5">
        <v>453</v>
      </c>
      <c r="J17" s="14">
        <f t="shared" si="2"/>
        <v>0.14722131946701333</v>
      </c>
      <c r="K17" s="55" t="s">
        <v>97</v>
      </c>
      <c r="L17" s="5">
        <v>779</v>
      </c>
      <c r="M17" s="14">
        <f t="shared" si="3"/>
        <v>0.2531686707832304</v>
      </c>
      <c r="N17" s="51"/>
      <c r="O17" s="5"/>
      <c r="P17" s="23"/>
      <c r="Q17" s="58"/>
      <c r="R17" s="5"/>
      <c r="S17" s="14"/>
      <c r="T17" s="58"/>
      <c r="U17" s="5"/>
      <c r="V17" s="23"/>
      <c r="W17" s="58"/>
      <c r="X17" s="92"/>
      <c r="Y17" s="23"/>
      <c r="Z17" s="103"/>
      <c r="AA17" s="92"/>
      <c r="AB17" s="23"/>
      <c r="AC17" s="30"/>
      <c r="AD17" s="9">
        <f t="shared" si="7"/>
        <v>0</v>
      </c>
      <c r="AE17" s="30">
        <f t="shared" si="4"/>
        <v>3077</v>
      </c>
      <c r="AF17" s="30">
        <f t="shared" si="5"/>
        <v>3077</v>
      </c>
      <c r="AG17" s="9">
        <f t="shared" si="6"/>
        <v>0.21288224712882248</v>
      </c>
      <c r="AH17" s="11">
        <v>14454</v>
      </c>
      <c r="AI17" s="8">
        <f>F17-L17</f>
        <v>794</v>
      </c>
      <c r="AJ17" s="14">
        <f>AI17/AE17</f>
        <v>0.25804354891127723</v>
      </c>
      <c r="AK17" s="11" t="s">
        <v>118</v>
      </c>
    </row>
    <row r="18" spans="1:37" ht="12">
      <c r="A18" s="4" t="s">
        <v>16</v>
      </c>
      <c r="B18" s="56" t="s">
        <v>131</v>
      </c>
      <c r="C18" s="4">
        <v>3454</v>
      </c>
      <c r="D18" s="48">
        <f t="shared" si="0"/>
        <v>0.5435945860875039</v>
      </c>
      <c r="E18" s="55" t="s">
        <v>154</v>
      </c>
      <c r="F18" s="5">
        <v>827</v>
      </c>
      <c r="G18" s="14">
        <f t="shared" si="1"/>
        <v>0.13015423355366698</v>
      </c>
      <c r="H18" s="58" t="s">
        <v>58</v>
      </c>
      <c r="I18" s="5">
        <v>520</v>
      </c>
      <c r="J18" s="14">
        <f t="shared" si="2"/>
        <v>0.08183821214982688</v>
      </c>
      <c r="K18" s="55" t="s">
        <v>50</v>
      </c>
      <c r="L18" s="5">
        <v>1321</v>
      </c>
      <c r="M18" s="14">
        <f t="shared" si="3"/>
        <v>0.2079005350960025</v>
      </c>
      <c r="N18" s="51"/>
      <c r="O18" s="5"/>
      <c r="P18" s="23"/>
      <c r="Q18" s="58" t="s">
        <v>200</v>
      </c>
      <c r="R18" s="5">
        <v>232</v>
      </c>
      <c r="S18" s="14">
        <f>R18/AE18</f>
        <v>0.03651243311299968</v>
      </c>
      <c r="T18" s="58"/>
      <c r="U18" s="5"/>
      <c r="V18" s="23"/>
      <c r="W18" s="58"/>
      <c r="X18" s="92"/>
      <c r="Y18" s="23"/>
      <c r="Z18" s="103"/>
      <c r="AA18" s="92"/>
      <c r="AB18" s="23"/>
      <c r="AC18" s="30"/>
      <c r="AD18" s="9">
        <f t="shared" si="7"/>
        <v>0</v>
      </c>
      <c r="AE18" s="30">
        <f t="shared" si="4"/>
        <v>6354</v>
      </c>
      <c r="AF18" s="30">
        <f t="shared" si="5"/>
        <v>6354</v>
      </c>
      <c r="AG18" s="9">
        <f t="shared" si="6"/>
        <v>0.44152595372107567</v>
      </c>
      <c r="AH18" s="11">
        <v>14391</v>
      </c>
      <c r="AI18" s="8">
        <f>C18-L18</f>
        <v>2133</v>
      </c>
      <c r="AJ18" s="14">
        <f>AI18/AE18</f>
        <v>0.3356940509915014</v>
      </c>
      <c r="AK18" s="11" t="s">
        <v>228</v>
      </c>
    </row>
    <row r="19" spans="1:37" ht="12">
      <c r="A19" s="4" t="s">
        <v>17</v>
      </c>
      <c r="B19" s="55" t="s">
        <v>80</v>
      </c>
      <c r="C19" s="5">
        <v>257</v>
      </c>
      <c r="D19" s="14">
        <f t="shared" si="0"/>
        <v>0.05091125198098257</v>
      </c>
      <c r="E19" s="55" t="s">
        <v>155</v>
      </c>
      <c r="F19" s="5">
        <v>1595</v>
      </c>
      <c r="G19" s="14">
        <f t="shared" si="1"/>
        <v>0.3159667194928685</v>
      </c>
      <c r="H19" s="58" t="s">
        <v>173</v>
      </c>
      <c r="I19" s="5">
        <v>201</v>
      </c>
      <c r="J19" s="14">
        <f t="shared" si="2"/>
        <v>0.039817749603803486</v>
      </c>
      <c r="K19" s="56" t="s">
        <v>98</v>
      </c>
      <c r="L19" s="4">
        <v>2514</v>
      </c>
      <c r="M19" s="48">
        <f t="shared" si="3"/>
        <v>0.4980190174326466</v>
      </c>
      <c r="N19" s="51"/>
      <c r="O19" s="5"/>
      <c r="P19" s="23"/>
      <c r="Q19" s="58" t="s">
        <v>107</v>
      </c>
      <c r="R19" s="5">
        <v>481</v>
      </c>
      <c r="S19" s="14">
        <f>R19/AE19</f>
        <v>0.09528526148969889</v>
      </c>
      <c r="T19" s="58"/>
      <c r="U19" s="5"/>
      <c r="V19" s="23"/>
      <c r="W19" s="58"/>
      <c r="X19" s="92"/>
      <c r="Y19" s="23"/>
      <c r="Z19" s="103"/>
      <c r="AA19" s="92"/>
      <c r="AB19" s="23"/>
      <c r="AC19" s="30"/>
      <c r="AD19" s="9">
        <f t="shared" si="7"/>
        <v>0</v>
      </c>
      <c r="AE19" s="30">
        <f t="shared" si="4"/>
        <v>5048</v>
      </c>
      <c r="AF19" s="30">
        <f t="shared" si="5"/>
        <v>5048</v>
      </c>
      <c r="AG19" s="9">
        <f t="shared" si="6"/>
        <v>0.3642135642135642</v>
      </c>
      <c r="AH19" s="11">
        <v>13860</v>
      </c>
      <c r="AI19" s="8">
        <f>L19-F19</f>
        <v>919</v>
      </c>
      <c r="AJ19" s="14">
        <f aca="true" t="shared" si="9" ref="AJ19:AJ31">AI19/AE19</f>
        <v>0.18205229793977812</v>
      </c>
      <c r="AK19" s="11" t="s">
        <v>117</v>
      </c>
    </row>
    <row r="20" spans="1:37" ht="12">
      <c r="A20" s="4" t="s">
        <v>18</v>
      </c>
      <c r="B20" s="104" t="s">
        <v>132</v>
      </c>
      <c r="C20" s="4">
        <v>2432</v>
      </c>
      <c r="D20" s="48">
        <f t="shared" si="0"/>
        <v>0.4583490388239729</v>
      </c>
      <c r="E20" s="55" t="s">
        <v>156</v>
      </c>
      <c r="F20" s="5">
        <v>1092</v>
      </c>
      <c r="G20" s="14">
        <f t="shared" si="1"/>
        <v>0.20580474934036938</v>
      </c>
      <c r="H20" s="58" t="s">
        <v>89</v>
      </c>
      <c r="I20" s="5">
        <v>303</v>
      </c>
      <c r="J20" s="14">
        <f t="shared" si="2"/>
        <v>0.057105163965322274</v>
      </c>
      <c r="K20" s="55" t="s">
        <v>99</v>
      </c>
      <c r="L20" s="5">
        <v>1040</v>
      </c>
      <c r="M20" s="14">
        <f t="shared" si="3"/>
        <v>0.19600452318130418</v>
      </c>
      <c r="N20" s="51"/>
      <c r="O20" s="5"/>
      <c r="P20" s="23"/>
      <c r="Q20" s="58" t="s">
        <v>201</v>
      </c>
      <c r="R20" s="5">
        <v>388</v>
      </c>
      <c r="S20" s="14">
        <f>R20/AE20</f>
        <v>0.0731247644176404</v>
      </c>
      <c r="T20" s="58"/>
      <c r="U20" s="5"/>
      <c r="V20" s="23"/>
      <c r="W20" s="58" t="s">
        <v>220</v>
      </c>
      <c r="X20" s="92">
        <v>51</v>
      </c>
      <c r="Y20" s="23">
        <f>X20/AE20</f>
        <v>0.009611760271390879</v>
      </c>
      <c r="Z20" s="103"/>
      <c r="AA20" s="92"/>
      <c r="AB20" s="23"/>
      <c r="AC20" s="30"/>
      <c r="AD20" s="9">
        <f t="shared" si="7"/>
        <v>0</v>
      </c>
      <c r="AE20" s="30">
        <f t="shared" si="4"/>
        <v>5306</v>
      </c>
      <c r="AF20" s="30">
        <f t="shared" si="5"/>
        <v>5306</v>
      </c>
      <c r="AG20" s="9">
        <f t="shared" si="6"/>
        <v>0.39632506722438005</v>
      </c>
      <c r="AH20" s="11">
        <v>13388</v>
      </c>
      <c r="AI20" s="8">
        <f>C20-F20</f>
        <v>1340</v>
      </c>
      <c r="AJ20" s="14">
        <f t="shared" si="9"/>
        <v>0.25254428948360347</v>
      </c>
      <c r="AK20" s="11" t="s">
        <v>47</v>
      </c>
    </row>
    <row r="21" spans="1:37" ht="12">
      <c r="A21" s="4" t="s">
        <v>19</v>
      </c>
      <c r="B21" s="55" t="s">
        <v>133</v>
      </c>
      <c r="C21" s="5">
        <v>596</v>
      </c>
      <c r="D21" s="14">
        <f t="shared" si="0"/>
        <v>0.13402293681133348</v>
      </c>
      <c r="E21" s="56" t="s">
        <v>157</v>
      </c>
      <c r="F21" s="4">
        <v>1659</v>
      </c>
      <c r="G21" s="48">
        <f t="shared" si="1"/>
        <v>0.3730604902181246</v>
      </c>
      <c r="H21" s="58" t="s">
        <v>174</v>
      </c>
      <c r="I21" s="5">
        <v>350</v>
      </c>
      <c r="J21" s="14">
        <f t="shared" si="2"/>
        <v>0.07870474477175624</v>
      </c>
      <c r="K21" s="55" t="s">
        <v>191</v>
      </c>
      <c r="L21" s="5">
        <v>1127</v>
      </c>
      <c r="M21" s="14">
        <f t="shared" si="3"/>
        <v>0.2534292781650551</v>
      </c>
      <c r="N21" s="51"/>
      <c r="O21" s="5"/>
      <c r="P21" s="23"/>
      <c r="Q21" s="58" t="s">
        <v>202</v>
      </c>
      <c r="R21" s="5">
        <v>715</v>
      </c>
      <c r="S21" s="14">
        <f>R21/AE21</f>
        <v>0.1607825500337306</v>
      </c>
      <c r="T21" s="58"/>
      <c r="U21" s="5"/>
      <c r="V21" s="23"/>
      <c r="W21" s="58"/>
      <c r="X21" s="92"/>
      <c r="Y21" s="23"/>
      <c r="Z21" s="103"/>
      <c r="AA21" s="92"/>
      <c r="AB21" s="23"/>
      <c r="AC21" s="30"/>
      <c r="AD21" s="9">
        <f t="shared" si="7"/>
        <v>0</v>
      </c>
      <c r="AE21" s="30">
        <f t="shared" si="4"/>
        <v>4447</v>
      </c>
      <c r="AF21" s="30">
        <f t="shared" si="5"/>
        <v>4447</v>
      </c>
      <c r="AG21" s="9">
        <f t="shared" si="6"/>
        <v>0.29891779256570544</v>
      </c>
      <c r="AH21" s="11">
        <v>14877</v>
      </c>
      <c r="AI21" s="8">
        <f>F21-L21</f>
        <v>532</v>
      </c>
      <c r="AJ21" s="14">
        <f t="shared" si="9"/>
        <v>0.11963121205306948</v>
      </c>
      <c r="AK21" s="11" t="s">
        <v>118</v>
      </c>
    </row>
    <row r="22" spans="1:37" ht="12">
      <c r="A22" s="4" t="s">
        <v>20</v>
      </c>
      <c r="B22" s="55" t="s">
        <v>134</v>
      </c>
      <c r="C22" s="5">
        <v>129</v>
      </c>
      <c r="D22" s="14">
        <f t="shared" si="0"/>
        <v>0.04246214614878209</v>
      </c>
      <c r="E22" s="56" t="s">
        <v>158</v>
      </c>
      <c r="F22" s="4">
        <v>1288</v>
      </c>
      <c r="G22" s="48">
        <f t="shared" si="1"/>
        <v>0.423963133640553</v>
      </c>
      <c r="H22" s="58" t="s">
        <v>175</v>
      </c>
      <c r="I22" s="5">
        <v>164</v>
      </c>
      <c r="J22" s="14">
        <f t="shared" si="2"/>
        <v>0.053982883475971036</v>
      </c>
      <c r="K22" s="55" t="s">
        <v>192</v>
      </c>
      <c r="L22" s="5">
        <v>551</v>
      </c>
      <c r="M22" s="14">
        <f t="shared" si="3"/>
        <v>0.1813693219223173</v>
      </c>
      <c r="N22" s="51"/>
      <c r="O22" s="5"/>
      <c r="P22" s="23"/>
      <c r="Q22" s="58" t="s">
        <v>203</v>
      </c>
      <c r="R22" s="5">
        <v>504</v>
      </c>
      <c r="S22" s="14">
        <f>R22/AE22</f>
        <v>0.16589861751152074</v>
      </c>
      <c r="T22" s="58" t="s">
        <v>212</v>
      </c>
      <c r="U22" s="5">
        <v>402</v>
      </c>
      <c r="V22" s="23">
        <f>U22/AE22</f>
        <v>0.13232389730085584</v>
      </c>
      <c r="W22" s="58"/>
      <c r="X22" s="92"/>
      <c r="Y22" s="23"/>
      <c r="Z22" s="103"/>
      <c r="AA22" s="92"/>
      <c r="AB22" s="23"/>
      <c r="AC22" s="30"/>
      <c r="AD22" s="9">
        <f t="shared" si="7"/>
        <v>0</v>
      </c>
      <c r="AE22" s="30">
        <f t="shared" si="4"/>
        <v>3038</v>
      </c>
      <c r="AF22" s="30">
        <f t="shared" si="5"/>
        <v>3038</v>
      </c>
      <c r="AG22" s="9">
        <f t="shared" si="6"/>
        <v>0.21238814317673377</v>
      </c>
      <c r="AH22" s="11">
        <v>14304</v>
      </c>
      <c r="AI22" s="8">
        <f>F22-L22</f>
        <v>737</v>
      </c>
      <c r="AJ22" s="14">
        <f t="shared" si="9"/>
        <v>0.24259381171823569</v>
      </c>
      <c r="AK22" s="11" t="s">
        <v>118</v>
      </c>
    </row>
    <row r="23" spans="1:37" ht="12">
      <c r="A23" s="4" t="s">
        <v>21</v>
      </c>
      <c r="B23" s="56" t="s">
        <v>78</v>
      </c>
      <c r="C23" s="4">
        <v>1536</v>
      </c>
      <c r="D23" s="48">
        <f t="shared" si="0"/>
        <v>0.37684003925417076</v>
      </c>
      <c r="E23" s="55" t="s">
        <v>159</v>
      </c>
      <c r="F23" s="5">
        <v>1199</v>
      </c>
      <c r="G23" s="14">
        <f t="shared" si="1"/>
        <v>0.29416094210009813</v>
      </c>
      <c r="H23" s="58" t="s">
        <v>176</v>
      </c>
      <c r="I23" s="5">
        <v>288</v>
      </c>
      <c r="J23" s="14">
        <f t="shared" si="2"/>
        <v>0.07065750736015702</v>
      </c>
      <c r="K23" s="55" t="s">
        <v>52</v>
      </c>
      <c r="L23" s="5">
        <v>225</v>
      </c>
      <c r="M23" s="14">
        <f t="shared" si="3"/>
        <v>0.055201177625122666</v>
      </c>
      <c r="N23" s="51"/>
      <c r="O23" s="5"/>
      <c r="P23" s="23"/>
      <c r="Q23" s="58" t="s">
        <v>109</v>
      </c>
      <c r="R23" s="5">
        <v>498</v>
      </c>
      <c r="S23" s="14">
        <f aca="true" t="shared" si="10" ref="S23:S29">R23/AE23</f>
        <v>0.12217860647693818</v>
      </c>
      <c r="T23" s="58" t="s">
        <v>213</v>
      </c>
      <c r="U23" s="5">
        <v>330</v>
      </c>
      <c r="V23" s="23">
        <f>U23/AE23</f>
        <v>0.08096172718351324</v>
      </c>
      <c r="W23" s="58"/>
      <c r="X23" s="9"/>
      <c r="Y23" s="23"/>
      <c r="Z23" s="103"/>
      <c r="AA23" s="9"/>
      <c r="AB23" s="23"/>
      <c r="AC23" s="30"/>
      <c r="AD23" s="9">
        <f t="shared" si="7"/>
        <v>0</v>
      </c>
      <c r="AE23" s="30">
        <f t="shared" si="4"/>
        <v>4076</v>
      </c>
      <c r="AF23" s="30">
        <f t="shared" si="5"/>
        <v>4076</v>
      </c>
      <c r="AG23" s="9">
        <f t="shared" si="6"/>
        <v>0.30081180811808117</v>
      </c>
      <c r="AH23" s="11">
        <v>13550</v>
      </c>
      <c r="AI23" s="8">
        <f>C23-F23</f>
        <v>337</v>
      </c>
      <c r="AJ23" s="14">
        <f t="shared" si="9"/>
        <v>0.08267909715407262</v>
      </c>
      <c r="AK23" s="11" t="s">
        <v>47</v>
      </c>
    </row>
    <row r="24" spans="1:37" ht="12">
      <c r="A24" s="4" t="s">
        <v>114</v>
      </c>
      <c r="B24" s="55" t="s">
        <v>135</v>
      </c>
      <c r="C24" s="5">
        <v>336</v>
      </c>
      <c r="D24" s="14">
        <f t="shared" si="0"/>
        <v>0.05054911990371596</v>
      </c>
      <c r="E24" s="55" t="s">
        <v>160</v>
      </c>
      <c r="F24" s="5">
        <v>2302</v>
      </c>
      <c r="G24" s="14">
        <f t="shared" si="1"/>
        <v>0.34632164886414923</v>
      </c>
      <c r="H24" s="58" t="s">
        <v>177</v>
      </c>
      <c r="I24" s="5">
        <v>198</v>
      </c>
      <c r="J24" s="14">
        <f t="shared" si="2"/>
        <v>0.029787874228975476</v>
      </c>
      <c r="K24" s="56" t="s">
        <v>193</v>
      </c>
      <c r="L24" s="4">
        <v>3735</v>
      </c>
      <c r="M24" s="48">
        <f t="shared" si="3"/>
        <v>0.5619076275011283</v>
      </c>
      <c r="N24" s="51"/>
      <c r="O24" s="5"/>
      <c r="P24" s="23"/>
      <c r="Q24" s="58"/>
      <c r="R24" s="5"/>
      <c r="S24" s="14"/>
      <c r="T24" s="58"/>
      <c r="U24" s="5"/>
      <c r="V24" s="23"/>
      <c r="W24" s="58" t="s">
        <v>221</v>
      </c>
      <c r="X24" s="92">
        <v>76</v>
      </c>
      <c r="Y24" s="23">
        <f>X24/AE24</f>
        <v>0.011433729502030992</v>
      </c>
      <c r="Z24" s="103"/>
      <c r="AA24" s="9"/>
      <c r="AB24" s="23"/>
      <c r="AC24" s="30"/>
      <c r="AD24" s="9">
        <f t="shared" si="7"/>
        <v>0</v>
      </c>
      <c r="AE24" s="30">
        <f t="shared" si="4"/>
        <v>6647</v>
      </c>
      <c r="AF24" s="30">
        <f t="shared" si="5"/>
        <v>6647</v>
      </c>
      <c r="AG24" s="9">
        <f t="shared" si="6"/>
        <v>0.41331923890063427</v>
      </c>
      <c r="AH24" s="11">
        <v>16082</v>
      </c>
      <c r="AI24" s="8">
        <f>L24-F24</f>
        <v>1433</v>
      </c>
      <c r="AJ24" s="14">
        <f t="shared" si="9"/>
        <v>0.2155859786369791</v>
      </c>
      <c r="AK24" s="11" t="s">
        <v>117</v>
      </c>
    </row>
    <row r="25" spans="1:37" ht="12">
      <c r="A25" s="4" t="s">
        <v>22</v>
      </c>
      <c r="B25" s="55" t="s">
        <v>136</v>
      </c>
      <c r="C25" s="5">
        <v>194</v>
      </c>
      <c r="D25" s="14">
        <f t="shared" si="0"/>
        <v>0.05813605034462092</v>
      </c>
      <c r="E25" s="56" t="s">
        <v>161</v>
      </c>
      <c r="F25" s="4">
        <v>1478</v>
      </c>
      <c r="G25" s="48">
        <f t="shared" si="1"/>
        <v>0.44291279592448307</v>
      </c>
      <c r="H25" s="58" t="s">
        <v>82</v>
      </c>
      <c r="I25" s="5">
        <v>431</v>
      </c>
      <c r="J25" s="14">
        <f t="shared" si="2"/>
        <v>0.1291579262810908</v>
      </c>
      <c r="K25" s="55" t="s">
        <v>100</v>
      </c>
      <c r="L25" s="5">
        <v>419</v>
      </c>
      <c r="M25" s="14">
        <f t="shared" si="3"/>
        <v>0.12556188192987713</v>
      </c>
      <c r="N25" s="51"/>
      <c r="O25" s="5"/>
      <c r="P25" s="23"/>
      <c r="Q25" s="58" t="s">
        <v>204</v>
      </c>
      <c r="R25" s="5">
        <v>815</v>
      </c>
      <c r="S25" s="14">
        <f>R25/AE25</f>
        <v>0.2442313455199281</v>
      </c>
      <c r="T25" s="58"/>
      <c r="U25" s="5"/>
      <c r="V25" s="23"/>
      <c r="W25" s="99"/>
      <c r="X25" s="9"/>
      <c r="Y25" s="23"/>
      <c r="Z25" s="58"/>
      <c r="AA25" s="9"/>
      <c r="AB25" s="23"/>
      <c r="AC25" s="30"/>
      <c r="AD25" s="9">
        <f t="shared" si="7"/>
        <v>0</v>
      </c>
      <c r="AE25" s="30">
        <f t="shared" si="4"/>
        <v>3337</v>
      </c>
      <c r="AF25" s="30">
        <f t="shared" si="5"/>
        <v>3337</v>
      </c>
      <c r="AG25" s="9">
        <f t="shared" si="6"/>
        <v>0.2306469449820293</v>
      </c>
      <c r="AH25" s="11">
        <v>14468</v>
      </c>
      <c r="AI25" s="8">
        <f>F25-R25</f>
        <v>663</v>
      </c>
      <c r="AJ25" s="14">
        <f>AI25/AE25</f>
        <v>0.19868145040455498</v>
      </c>
      <c r="AK25" s="11" t="s">
        <v>119</v>
      </c>
    </row>
    <row r="26" spans="1:37" ht="12">
      <c r="A26" s="4" t="s">
        <v>23</v>
      </c>
      <c r="B26" s="55" t="s">
        <v>137</v>
      </c>
      <c r="C26" s="5">
        <v>163</v>
      </c>
      <c r="D26" s="14">
        <f t="shared" si="0"/>
        <v>0.05365371955233706</v>
      </c>
      <c r="E26" s="56" t="s">
        <v>162</v>
      </c>
      <c r="F26" s="4">
        <v>1355</v>
      </c>
      <c r="G26" s="48">
        <f t="shared" si="1"/>
        <v>0.446017116524029</v>
      </c>
      <c r="H26" s="58" t="s">
        <v>178</v>
      </c>
      <c r="I26" s="5">
        <v>261</v>
      </c>
      <c r="J26" s="14">
        <f t="shared" si="2"/>
        <v>0.0859117840684661</v>
      </c>
      <c r="K26" s="55" t="s">
        <v>101</v>
      </c>
      <c r="L26" s="5">
        <v>283</v>
      </c>
      <c r="M26" s="14">
        <f t="shared" si="3"/>
        <v>0.09315339038841343</v>
      </c>
      <c r="N26" s="51"/>
      <c r="O26" s="5"/>
      <c r="P26" s="23"/>
      <c r="Q26" s="58" t="s">
        <v>110</v>
      </c>
      <c r="R26" s="5">
        <v>976</v>
      </c>
      <c r="S26" s="14">
        <f t="shared" si="10"/>
        <v>0.32126398946675444</v>
      </c>
      <c r="T26" s="58"/>
      <c r="U26" s="5"/>
      <c r="V26" s="23"/>
      <c r="W26" s="99"/>
      <c r="X26" s="9"/>
      <c r="Y26" s="23"/>
      <c r="Z26" s="58"/>
      <c r="AA26" s="9"/>
      <c r="AB26" s="23"/>
      <c r="AC26" s="30"/>
      <c r="AD26" s="9">
        <f t="shared" si="7"/>
        <v>0</v>
      </c>
      <c r="AE26" s="30">
        <f t="shared" si="4"/>
        <v>3038</v>
      </c>
      <c r="AF26" s="30">
        <f t="shared" si="5"/>
        <v>3038</v>
      </c>
      <c r="AG26" s="9">
        <f t="shared" si="6"/>
        <v>0.21579769853672395</v>
      </c>
      <c r="AH26" s="11">
        <v>14078</v>
      </c>
      <c r="AI26" s="8">
        <f>F26-R26</f>
        <v>379</v>
      </c>
      <c r="AJ26" s="14">
        <f t="shared" si="9"/>
        <v>0.12475312705727452</v>
      </c>
      <c r="AK26" s="11" t="s">
        <v>119</v>
      </c>
    </row>
    <row r="27" spans="1:37" ht="12">
      <c r="A27" s="4" t="s">
        <v>24</v>
      </c>
      <c r="B27" s="55" t="s">
        <v>138</v>
      </c>
      <c r="C27" s="5">
        <v>183</v>
      </c>
      <c r="D27" s="14">
        <f t="shared" si="0"/>
        <v>0.0625213529210796</v>
      </c>
      <c r="E27" s="56" t="s">
        <v>163</v>
      </c>
      <c r="F27" s="4">
        <v>1341</v>
      </c>
      <c r="G27" s="48">
        <f t="shared" si="1"/>
        <v>0.4581482746839768</v>
      </c>
      <c r="H27" s="58" t="s">
        <v>179</v>
      </c>
      <c r="I27" s="5">
        <v>196</v>
      </c>
      <c r="J27" s="14">
        <f t="shared" si="2"/>
        <v>0.06696276050563717</v>
      </c>
      <c r="K27" s="55" t="s">
        <v>102</v>
      </c>
      <c r="L27" s="5">
        <v>367</v>
      </c>
      <c r="M27" s="14">
        <f t="shared" si="3"/>
        <v>0.12538435257943287</v>
      </c>
      <c r="N27" s="51"/>
      <c r="O27" s="5"/>
      <c r="P27" s="23"/>
      <c r="Q27" s="58" t="s">
        <v>57</v>
      </c>
      <c r="R27" s="5">
        <v>840</v>
      </c>
      <c r="S27" s="14">
        <f t="shared" si="10"/>
        <v>0.2869832593098736</v>
      </c>
      <c r="T27" s="58"/>
      <c r="U27" s="5"/>
      <c r="V27" s="23"/>
      <c r="W27" s="99"/>
      <c r="X27" s="9"/>
      <c r="Y27" s="23"/>
      <c r="Z27" s="58"/>
      <c r="AA27" s="9"/>
      <c r="AB27" s="23"/>
      <c r="AC27" s="30"/>
      <c r="AD27" s="9">
        <f t="shared" si="7"/>
        <v>0</v>
      </c>
      <c r="AE27" s="30">
        <f t="shared" si="4"/>
        <v>2927</v>
      </c>
      <c r="AF27" s="30">
        <f t="shared" si="5"/>
        <v>2927</v>
      </c>
      <c r="AG27" s="9">
        <f t="shared" si="6"/>
        <v>0.20979071100917432</v>
      </c>
      <c r="AH27" s="11">
        <v>13952</v>
      </c>
      <c r="AI27" s="8">
        <f>F27-R27</f>
        <v>501</v>
      </c>
      <c r="AJ27" s="14">
        <f>AI27/AE27</f>
        <v>0.17116501537410317</v>
      </c>
      <c r="AK27" s="11" t="s">
        <v>119</v>
      </c>
    </row>
    <row r="28" spans="1:37" ht="12">
      <c r="A28" s="4" t="s">
        <v>25</v>
      </c>
      <c r="B28" s="56" t="s">
        <v>139</v>
      </c>
      <c r="C28" s="4">
        <v>2367</v>
      </c>
      <c r="D28" s="48">
        <f t="shared" si="0"/>
        <v>0.46221441124780316</v>
      </c>
      <c r="E28" s="55" t="s">
        <v>164</v>
      </c>
      <c r="F28" s="5">
        <v>904</v>
      </c>
      <c r="G28" s="14">
        <f t="shared" si="1"/>
        <v>0.17652802187072839</v>
      </c>
      <c r="H28" s="58" t="s">
        <v>87</v>
      </c>
      <c r="I28" s="5">
        <v>435</v>
      </c>
      <c r="J28" s="14">
        <f t="shared" si="2"/>
        <v>0.0849443468072642</v>
      </c>
      <c r="K28" s="55" t="s">
        <v>103</v>
      </c>
      <c r="L28" s="5">
        <v>740</v>
      </c>
      <c r="M28" s="14">
        <f t="shared" si="3"/>
        <v>0.1445030267525874</v>
      </c>
      <c r="N28" s="51"/>
      <c r="O28" s="5"/>
      <c r="P28" s="23"/>
      <c r="Q28" s="58" t="s">
        <v>205</v>
      </c>
      <c r="R28" s="5">
        <v>675</v>
      </c>
      <c r="S28" s="14">
        <f>R28/AE28</f>
        <v>0.13181019332161686</v>
      </c>
      <c r="T28" s="58"/>
      <c r="U28" s="5"/>
      <c r="V28" s="23"/>
      <c r="W28" s="99"/>
      <c r="X28" s="9"/>
      <c r="Y28" s="23"/>
      <c r="Z28" s="58"/>
      <c r="AA28" s="9"/>
      <c r="AB28" s="23"/>
      <c r="AC28" s="30"/>
      <c r="AD28" s="9">
        <f t="shared" si="7"/>
        <v>0</v>
      </c>
      <c r="AE28" s="30">
        <f t="shared" si="4"/>
        <v>5121</v>
      </c>
      <c r="AF28" s="30">
        <f t="shared" si="5"/>
        <v>5121</v>
      </c>
      <c r="AG28" s="9">
        <f t="shared" si="6"/>
        <v>0.35254027261462206</v>
      </c>
      <c r="AH28" s="11">
        <v>14526</v>
      </c>
      <c r="AI28" s="8">
        <f>C28-F28</f>
        <v>1463</v>
      </c>
      <c r="AJ28" s="14">
        <f t="shared" si="9"/>
        <v>0.2856863893770748</v>
      </c>
      <c r="AK28" s="11" t="s">
        <v>47</v>
      </c>
    </row>
    <row r="29" spans="1:37" ht="12">
      <c r="A29" s="4" t="s">
        <v>26</v>
      </c>
      <c r="B29" s="55" t="s">
        <v>53</v>
      </c>
      <c r="C29" s="5">
        <v>557</v>
      </c>
      <c r="D29" s="14">
        <f t="shared" si="0"/>
        <v>0.11254798949282684</v>
      </c>
      <c r="E29" s="104" t="s">
        <v>165</v>
      </c>
      <c r="F29" s="4">
        <v>1727</v>
      </c>
      <c r="G29" s="48">
        <f t="shared" si="1"/>
        <v>0.3489593857344918</v>
      </c>
      <c r="H29" s="58" t="s">
        <v>180</v>
      </c>
      <c r="I29" s="5">
        <v>662</v>
      </c>
      <c r="J29" s="14">
        <f t="shared" si="2"/>
        <v>0.13376439684784805</v>
      </c>
      <c r="K29" s="55" t="s">
        <v>104</v>
      </c>
      <c r="L29" s="5">
        <v>596</v>
      </c>
      <c r="M29" s="14">
        <f t="shared" si="3"/>
        <v>0.120428369367549</v>
      </c>
      <c r="N29" s="51"/>
      <c r="O29" s="5"/>
      <c r="P29" s="23"/>
      <c r="Q29" s="58" t="s">
        <v>206</v>
      </c>
      <c r="R29" s="5">
        <v>1077</v>
      </c>
      <c r="S29" s="14">
        <f t="shared" si="10"/>
        <v>0.21761972115578904</v>
      </c>
      <c r="T29" s="58" t="s">
        <v>214</v>
      </c>
      <c r="U29" s="5">
        <v>330</v>
      </c>
      <c r="V29" s="23">
        <f>U29/AE29</f>
        <v>0.06668013740149525</v>
      </c>
      <c r="W29" s="99"/>
      <c r="X29" s="92"/>
      <c r="Y29" s="23"/>
      <c r="Z29" s="58"/>
      <c r="AA29" s="92"/>
      <c r="AB29" s="23"/>
      <c r="AC29" s="30"/>
      <c r="AD29" s="9">
        <f t="shared" si="7"/>
        <v>0</v>
      </c>
      <c r="AE29" s="30">
        <f t="shared" si="4"/>
        <v>4949</v>
      </c>
      <c r="AF29" s="30">
        <f t="shared" si="5"/>
        <v>4949</v>
      </c>
      <c r="AG29" s="9">
        <f t="shared" si="6"/>
        <v>0.33974050937049494</v>
      </c>
      <c r="AH29" s="11">
        <v>14567</v>
      </c>
      <c r="AI29" s="8">
        <f>F29-R29</f>
        <v>650</v>
      </c>
      <c r="AJ29" s="14">
        <f t="shared" si="9"/>
        <v>0.13133966457870277</v>
      </c>
      <c r="AK29" s="11" t="s">
        <v>119</v>
      </c>
    </row>
    <row r="30" spans="1:37" ht="12">
      <c r="A30" s="4" t="s">
        <v>27</v>
      </c>
      <c r="B30" s="55" t="s">
        <v>81</v>
      </c>
      <c r="C30" s="5">
        <v>736</v>
      </c>
      <c r="D30" s="14">
        <f t="shared" si="0"/>
        <v>0.1418111753371869</v>
      </c>
      <c r="E30" s="56" t="s">
        <v>166</v>
      </c>
      <c r="F30" s="4">
        <v>1852</v>
      </c>
      <c r="G30" s="48">
        <f t="shared" si="1"/>
        <v>0.35684007707129095</v>
      </c>
      <c r="H30" s="58" t="s">
        <v>92</v>
      </c>
      <c r="I30" s="5">
        <v>210</v>
      </c>
      <c r="J30" s="14">
        <f t="shared" si="2"/>
        <v>0.04046242774566474</v>
      </c>
      <c r="K30" s="55" t="s">
        <v>105</v>
      </c>
      <c r="L30" s="5">
        <v>1811</v>
      </c>
      <c r="M30" s="14">
        <f t="shared" si="3"/>
        <v>0.3489402697495183</v>
      </c>
      <c r="N30" s="51"/>
      <c r="O30" s="5"/>
      <c r="P30" s="23"/>
      <c r="Q30" s="99" t="s">
        <v>207</v>
      </c>
      <c r="R30" s="5">
        <v>389</v>
      </c>
      <c r="S30" s="14">
        <f>R30/AE30</f>
        <v>0.07495183044315992</v>
      </c>
      <c r="T30" s="58" t="s">
        <v>215</v>
      </c>
      <c r="U30" s="5">
        <v>116</v>
      </c>
      <c r="V30" s="23">
        <f>U30/AE30</f>
        <v>0.022350674373795763</v>
      </c>
      <c r="W30" s="99"/>
      <c r="X30" s="92"/>
      <c r="Y30" s="23"/>
      <c r="Z30" s="58" t="s">
        <v>223</v>
      </c>
      <c r="AA30" s="92">
        <v>76</v>
      </c>
      <c r="AB30" s="23">
        <f>AA30/AE30</f>
        <v>0.01464354527938343</v>
      </c>
      <c r="AC30" s="30"/>
      <c r="AD30" s="9">
        <f t="shared" si="7"/>
        <v>0</v>
      </c>
      <c r="AE30" s="30">
        <f t="shared" si="4"/>
        <v>5190</v>
      </c>
      <c r="AF30" s="30">
        <f t="shared" si="5"/>
        <v>5190</v>
      </c>
      <c r="AG30" s="9">
        <f t="shared" si="6"/>
        <v>0.31993588953273333</v>
      </c>
      <c r="AH30" s="11">
        <v>16222</v>
      </c>
      <c r="AI30" s="8">
        <f>F30-L30</f>
        <v>41</v>
      </c>
      <c r="AJ30" s="14">
        <f t="shared" si="9"/>
        <v>0.00789980732177264</v>
      </c>
      <c r="AK30" s="11" t="s">
        <v>118</v>
      </c>
    </row>
    <row r="31" spans="1:37" ht="12">
      <c r="A31" s="4" t="s">
        <v>28</v>
      </c>
      <c r="B31" s="56" t="s">
        <v>140</v>
      </c>
      <c r="C31" s="4">
        <v>1685</v>
      </c>
      <c r="D31" s="48">
        <f t="shared" si="0"/>
        <v>0.3733658320407711</v>
      </c>
      <c r="E31" s="55" t="s">
        <v>167</v>
      </c>
      <c r="F31" s="5">
        <v>895</v>
      </c>
      <c r="G31" s="14">
        <f t="shared" si="1"/>
        <v>0.19831597606913362</v>
      </c>
      <c r="H31" s="58" t="s">
        <v>181</v>
      </c>
      <c r="I31" s="5">
        <v>258</v>
      </c>
      <c r="J31" s="14">
        <f t="shared" si="2"/>
        <v>0.057168180810990475</v>
      </c>
      <c r="K31" s="55" t="s">
        <v>194</v>
      </c>
      <c r="L31" s="5">
        <v>384</v>
      </c>
      <c r="M31" s="14">
        <f t="shared" si="3"/>
        <v>0.08508752492798582</v>
      </c>
      <c r="N31" s="51"/>
      <c r="O31" s="5"/>
      <c r="P31" s="23"/>
      <c r="Q31" s="58" t="s">
        <v>208</v>
      </c>
      <c r="R31" s="5">
        <v>1291</v>
      </c>
      <c r="S31" s="14">
        <f>R31/AE31</f>
        <v>0.286062486151119</v>
      </c>
      <c r="T31" s="58"/>
      <c r="U31" s="5"/>
      <c r="V31" s="23"/>
      <c r="W31" s="90"/>
      <c r="X31" s="92"/>
      <c r="Y31" s="23"/>
      <c r="Z31" s="58"/>
      <c r="AA31" s="92"/>
      <c r="AB31" s="23"/>
      <c r="AC31" s="30"/>
      <c r="AD31" s="9">
        <f t="shared" si="7"/>
        <v>0</v>
      </c>
      <c r="AE31" s="30">
        <f t="shared" si="4"/>
        <v>4513</v>
      </c>
      <c r="AF31" s="30">
        <f t="shared" si="5"/>
        <v>4513</v>
      </c>
      <c r="AG31" s="9">
        <f t="shared" si="6"/>
        <v>0.3215761721533419</v>
      </c>
      <c r="AH31" s="11">
        <v>14034</v>
      </c>
      <c r="AI31" s="8">
        <f>C31-R31</f>
        <v>394</v>
      </c>
      <c r="AJ31" s="14">
        <f t="shared" si="9"/>
        <v>0.08730334588965212</v>
      </c>
      <c r="AK31" s="11" t="s">
        <v>230</v>
      </c>
    </row>
    <row r="32" spans="1:37" ht="12">
      <c r="A32" s="4" t="s">
        <v>29</v>
      </c>
      <c r="B32" s="55" t="s">
        <v>141</v>
      </c>
      <c r="C32" s="6">
        <v>191</v>
      </c>
      <c r="D32" s="14">
        <f t="shared" si="0"/>
        <v>0.05614344503233392</v>
      </c>
      <c r="E32" s="56" t="s">
        <v>168</v>
      </c>
      <c r="F32" s="52">
        <v>1359</v>
      </c>
      <c r="G32" s="48">
        <f t="shared" si="1"/>
        <v>0.3994708994708995</v>
      </c>
      <c r="H32" s="58" t="s">
        <v>94</v>
      </c>
      <c r="I32" s="6">
        <v>393</v>
      </c>
      <c r="J32" s="14">
        <f t="shared" si="2"/>
        <v>0.11552028218694885</v>
      </c>
      <c r="K32" s="55" t="s">
        <v>48</v>
      </c>
      <c r="L32" s="6">
        <v>526</v>
      </c>
      <c r="M32" s="14">
        <f t="shared" si="3"/>
        <v>0.15461493239271018</v>
      </c>
      <c r="N32" s="51"/>
      <c r="O32" s="6"/>
      <c r="P32" s="23"/>
      <c r="Q32" s="58" t="s">
        <v>209</v>
      </c>
      <c r="R32" s="5">
        <v>933</v>
      </c>
      <c r="S32" s="14">
        <f>R32/AE32</f>
        <v>0.2742504409171076</v>
      </c>
      <c r="T32" s="58"/>
      <c r="U32" s="6"/>
      <c r="V32" s="26"/>
      <c r="W32" s="90"/>
      <c r="X32" s="54"/>
      <c r="Y32" s="26"/>
      <c r="Z32" s="58"/>
      <c r="AA32" s="54"/>
      <c r="AB32" s="26"/>
      <c r="AC32" s="30"/>
      <c r="AD32" s="9">
        <f t="shared" si="7"/>
        <v>0</v>
      </c>
      <c r="AE32" s="30">
        <f t="shared" si="4"/>
        <v>3402</v>
      </c>
      <c r="AF32" s="30">
        <f t="shared" si="5"/>
        <v>3402</v>
      </c>
      <c r="AG32" s="9">
        <f t="shared" si="6"/>
        <v>0.2556933483652762</v>
      </c>
      <c r="AH32" s="11">
        <v>13305</v>
      </c>
      <c r="AI32" s="8">
        <f>F32-R32</f>
        <v>426</v>
      </c>
      <c r="AJ32" s="14">
        <f>AI32/AE32</f>
        <v>0.12522045855379188</v>
      </c>
      <c r="AK32" s="11" t="s">
        <v>119</v>
      </c>
    </row>
    <row r="33" spans="1:37" ht="11.25">
      <c r="A33" s="1" t="s">
        <v>31</v>
      </c>
      <c r="B33" s="15">
        <f>COUNTA(B5:B32)</f>
        <v>28</v>
      </c>
      <c r="C33" s="18"/>
      <c r="D33" s="17"/>
      <c r="E33" s="15">
        <f>COUNTA(E5:E32)</f>
        <v>28</v>
      </c>
      <c r="F33" s="18"/>
      <c r="G33" s="19"/>
      <c r="H33" s="15">
        <f>COUNTA(H5:H32)</f>
        <v>28</v>
      </c>
      <c r="I33" s="18"/>
      <c r="J33" s="17"/>
      <c r="K33" s="15">
        <f>COUNTA(K5:K32)</f>
        <v>28</v>
      </c>
      <c r="L33" s="18"/>
      <c r="M33" s="17"/>
      <c r="N33" s="15">
        <v>0</v>
      </c>
      <c r="O33" s="18"/>
      <c r="P33" s="17"/>
      <c r="Q33" s="15">
        <f>COUNTA(Q5:Q32)</f>
        <v>22</v>
      </c>
      <c r="R33" s="18"/>
      <c r="S33" s="17"/>
      <c r="T33" s="15">
        <f>COUNTA(T5:T32)</f>
        <v>6</v>
      </c>
      <c r="U33" s="40"/>
      <c r="V33" s="40"/>
      <c r="W33" s="15">
        <f>COUNTA(W5:W32)</f>
        <v>5</v>
      </c>
      <c r="X33" s="18"/>
      <c r="Y33" s="19"/>
      <c r="Z33" s="15">
        <f>COUNTA(Z5:Z32)</f>
        <v>4</v>
      </c>
      <c r="AA33" s="18"/>
      <c r="AB33" s="19"/>
      <c r="AC33" s="16"/>
      <c r="AD33" s="19"/>
      <c r="AE33" s="45">
        <f>B33+E33+H33+K33+N33+Q33+T33+W33+Z33</f>
        <v>149</v>
      </c>
      <c r="AF33" s="34"/>
      <c r="AG33" s="35"/>
      <c r="AH33" s="32"/>
      <c r="AI33" s="8"/>
      <c r="AJ33" s="37"/>
      <c r="AK33" s="11"/>
    </row>
    <row r="34" spans="1:37" ht="11.25">
      <c r="A34" s="1" t="s">
        <v>226</v>
      </c>
      <c r="B34" s="18">
        <v>11</v>
      </c>
      <c r="C34" s="18"/>
      <c r="D34" s="17"/>
      <c r="E34" s="15">
        <v>13</v>
      </c>
      <c r="F34" s="18"/>
      <c r="G34" s="19"/>
      <c r="H34" s="15">
        <v>0</v>
      </c>
      <c r="I34" s="18"/>
      <c r="J34" s="17"/>
      <c r="K34" s="15">
        <v>4</v>
      </c>
      <c r="L34" s="18"/>
      <c r="M34" s="17"/>
      <c r="N34" s="15"/>
      <c r="O34" s="18"/>
      <c r="P34" s="17"/>
      <c r="Q34" s="15">
        <v>0</v>
      </c>
      <c r="R34" s="18"/>
      <c r="S34" s="17"/>
      <c r="T34" s="44">
        <v>0</v>
      </c>
      <c r="U34" s="40"/>
      <c r="V34" s="40"/>
      <c r="W34" s="15">
        <v>0</v>
      </c>
      <c r="X34" s="18"/>
      <c r="Y34" s="19"/>
      <c r="Z34" s="15">
        <v>0</v>
      </c>
      <c r="AA34" s="18"/>
      <c r="AB34" s="19"/>
      <c r="AC34" s="16"/>
      <c r="AD34" s="19"/>
      <c r="AE34" s="45"/>
      <c r="AF34" s="34"/>
      <c r="AG34" s="35"/>
      <c r="AH34" s="32"/>
      <c r="AI34" s="8"/>
      <c r="AJ34" s="37"/>
      <c r="AK34" s="11"/>
    </row>
    <row r="35" spans="1:37" ht="11.25">
      <c r="A35" s="1" t="s">
        <v>42</v>
      </c>
      <c r="B35" s="31"/>
      <c r="C35" s="32">
        <f>SUM(C5:C32)</f>
        <v>30528</v>
      </c>
      <c r="D35" s="33">
        <f>C35/AE35</f>
        <v>0.2453545939690092</v>
      </c>
      <c r="E35" s="32"/>
      <c r="F35" s="32">
        <f>SUM(F5:F32)</f>
        <v>39361</v>
      </c>
      <c r="G35" s="33">
        <f>F35/AE35</f>
        <v>0.31634572108274933</v>
      </c>
      <c r="H35" s="32"/>
      <c r="I35" s="32">
        <f>SUM(I5:I32)</f>
        <v>9977</v>
      </c>
      <c r="J35" s="33">
        <f>I35/AE35</f>
        <v>0.0801854947598534</v>
      </c>
      <c r="K35" s="32"/>
      <c r="L35" s="32">
        <f>SUM(L5:L32)</f>
        <v>27997</v>
      </c>
      <c r="M35" s="33">
        <f>L35/AE35</f>
        <v>0.22501285925544912</v>
      </c>
      <c r="N35" s="32"/>
      <c r="O35" s="32">
        <f>SUM(O5:O32)</f>
        <v>0</v>
      </c>
      <c r="P35" s="33">
        <f>O35/AE35</f>
        <v>0</v>
      </c>
      <c r="Q35" s="32"/>
      <c r="R35" s="32">
        <f>SUM(R5:R32)</f>
        <v>14067</v>
      </c>
      <c r="S35" s="33">
        <f>R35/AE35</f>
        <v>0.11305696650163956</v>
      </c>
      <c r="T35" s="33"/>
      <c r="U35" s="32">
        <f>SUM(U5:U32)</f>
        <v>1605</v>
      </c>
      <c r="V35" s="33">
        <f>U35/AE35</f>
        <v>0.012899440622387964</v>
      </c>
      <c r="W35" s="32"/>
      <c r="X35" s="32">
        <f>SUM(X5:X32)</f>
        <v>364</v>
      </c>
      <c r="Y35" s="33">
        <f>X35/AE35</f>
        <v>0.0029254806146724105</v>
      </c>
      <c r="Z35" s="32"/>
      <c r="AA35" s="32">
        <f>SUM(AA5:AA32)</f>
        <v>525</v>
      </c>
      <c r="AB35" s="33">
        <f>AA35/AE35</f>
        <v>0.0042194431942390535</v>
      </c>
      <c r="AC35" s="32"/>
      <c r="AD35" s="33"/>
      <c r="AE35" s="34">
        <f>C35+F35+I35+L35+R35+U35+X35+AA35</f>
        <v>124424</v>
      </c>
      <c r="AF35" s="32">
        <f>SUM(AF5:AF32)</f>
        <v>124424</v>
      </c>
      <c r="AG35" s="33">
        <f>AF35/AH35</f>
        <v>0.3051612333591673</v>
      </c>
      <c r="AH35" s="32">
        <f>SUM(AH5:AH32)</f>
        <v>407732</v>
      </c>
      <c r="AI35" s="8"/>
      <c r="AJ35" s="37"/>
      <c r="AK35" s="11"/>
    </row>
    <row r="36" spans="1:37" ht="11.25">
      <c r="A36" s="115"/>
      <c r="B36" s="27"/>
      <c r="C36" s="27"/>
      <c r="D36" s="21"/>
      <c r="E36" s="27"/>
      <c r="F36" s="27"/>
      <c r="G36" s="21"/>
      <c r="H36" s="27"/>
      <c r="I36" s="27"/>
      <c r="J36" s="21"/>
      <c r="K36" s="27"/>
      <c r="L36" s="27"/>
      <c r="M36" s="21"/>
      <c r="N36" s="27"/>
      <c r="O36" s="27"/>
      <c r="P36" s="21"/>
      <c r="Q36" s="27"/>
      <c r="R36" s="27"/>
      <c r="S36" s="21"/>
      <c r="T36" s="21"/>
      <c r="U36" s="27"/>
      <c r="V36" s="21"/>
      <c r="W36" s="27"/>
      <c r="X36" s="27"/>
      <c r="Y36" s="21"/>
      <c r="Z36" s="27"/>
      <c r="AA36" s="27"/>
      <c r="AB36" s="21"/>
      <c r="AC36" s="27"/>
      <c r="AD36" s="21"/>
      <c r="AE36" s="36"/>
      <c r="AF36" s="27"/>
      <c r="AG36" s="21"/>
      <c r="AH36" s="10"/>
      <c r="AI36" s="8"/>
      <c r="AJ36" s="37"/>
      <c r="AK36" s="11"/>
    </row>
    <row r="37" spans="1:37" ht="11.25">
      <c r="A37" s="37"/>
      <c r="B37" s="61" t="s">
        <v>233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11"/>
      <c r="AK37" s="11"/>
    </row>
    <row r="38" spans="1:37" ht="11.25">
      <c r="A38" s="71"/>
      <c r="B38" s="37"/>
      <c r="C38" s="37"/>
      <c r="D38" s="14"/>
      <c r="E38" s="37"/>
      <c r="F38" s="37"/>
      <c r="G38" s="14"/>
      <c r="H38" s="37"/>
      <c r="I38" s="37"/>
      <c r="J38" s="14"/>
      <c r="K38" s="37"/>
      <c r="L38" s="37"/>
      <c r="M38" s="14"/>
      <c r="N38" s="37"/>
      <c r="O38" s="37"/>
      <c r="P38" s="14"/>
      <c r="Q38" s="37"/>
      <c r="R38" s="37"/>
      <c r="S38" s="14"/>
      <c r="T38" s="14"/>
      <c r="U38" s="14"/>
      <c r="V38" s="14"/>
      <c r="W38" s="37"/>
      <c r="X38" s="37"/>
      <c r="Y38" s="14"/>
      <c r="Z38" s="37"/>
      <c r="AA38" s="37"/>
      <c r="AB38" s="14"/>
      <c r="AC38" s="37"/>
      <c r="AD38" s="14"/>
      <c r="AE38" s="62"/>
      <c r="AF38" s="37"/>
      <c r="AG38" s="14"/>
      <c r="AH38" s="11"/>
      <c r="AI38" s="8"/>
      <c r="AJ38" s="37"/>
      <c r="AK38" s="11"/>
    </row>
    <row r="39" spans="1:37" ht="11.25">
      <c r="A39" s="20" t="s">
        <v>231</v>
      </c>
      <c r="B39" s="27"/>
      <c r="C39" s="27">
        <v>31359</v>
      </c>
      <c r="D39" s="33">
        <f>C39/AE39</f>
        <v>0.24484872145227407</v>
      </c>
      <c r="E39" s="27"/>
      <c r="F39" s="27">
        <v>51593</v>
      </c>
      <c r="G39" s="33">
        <f>F39/AE39</f>
        <v>0.4028342767909428</v>
      </c>
      <c r="H39" s="27"/>
      <c r="I39" s="27">
        <v>17181</v>
      </c>
      <c r="J39" s="33">
        <f>I39/AE39</f>
        <v>0.13414796017958228</v>
      </c>
      <c r="K39" s="27"/>
      <c r="L39" s="27">
        <v>22552</v>
      </c>
      <c r="M39" s="33">
        <f>L39/AE39</f>
        <v>0.17608432559047432</v>
      </c>
      <c r="N39" s="27"/>
      <c r="O39" s="27">
        <v>33775</v>
      </c>
      <c r="P39" s="33">
        <v>0.228</v>
      </c>
      <c r="Q39" s="27"/>
      <c r="R39" s="27">
        <v>2647</v>
      </c>
      <c r="S39" s="33">
        <f>R39/AE39</f>
        <v>0.020667577591255124</v>
      </c>
      <c r="T39" s="21"/>
      <c r="U39" s="36">
        <v>0</v>
      </c>
      <c r="V39" s="33">
        <f>U39/AE39</f>
        <v>0</v>
      </c>
      <c r="W39" s="27"/>
      <c r="X39" s="36">
        <f>435+2308</f>
        <v>2743</v>
      </c>
      <c r="Y39" s="33">
        <f>X39/AE39</f>
        <v>0.021417138395471404</v>
      </c>
      <c r="Z39" s="27"/>
      <c r="AA39" s="27">
        <v>0</v>
      </c>
      <c r="AB39" s="33">
        <f>AA39/AE39</f>
        <v>0</v>
      </c>
      <c r="AC39" s="21"/>
      <c r="AD39" s="21"/>
      <c r="AE39" s="34">
        <f>C39+F39+I39+L39+R39+U39+X39+AA39</f>
        <v>128075</v>
      </c>
      <c r="AF39" s="28"/>
      <c r="AG39" s="21">
        <f>AE39/AH39</f>
        <v>0.31411564459007385</v>
      </c>
      <c r="AH39" s="10">
        <v>407732</v>
      </c>
      <c r="AI39" s="8"/>
      <c r="AJ39" s="37"/>
      <c r="AK39" s="11"/>
    </row>
    <row r="40" spans="1:37" ht="11.25">
      <c r="A40" s="24" t="s">
        <v>232</v>
      </c>
      <c r="B40" s="29"/>
      <c r="C40" s="29"/>
      <c r="D40" s="25">
        <f>D35-D39</f>
        <v>0.0005058725167351175</v>
      </c>
      <c r="E40" s="29"/>
      <c r="F40" s="29"/>
      <c r="G40" s="25">
        <f>G35-G39</f>
        <v>-0.08648855570819347</v>
      </c>
      <c r="H40" s="29"/>
      <c r="I40" s="29"/>
      <c r="J40" s="25">
        <f>J35-J39</f>
        <v>-0.05396246541972888</v>
      </c>
      <c r="K40" s="29"/>
      <c r="L40" s="29"/>
      <c r="M40" s="25">
        <f>M35-M39</f>
        <v>0.048928533664974794</v>
      </c>
      <c r="N40" s="29"/>
      <c r="O40" s="29"/>
      <c r="P40" s="25">
        <f>P35-P39</f>
        <v>-0.228</v>
      </c>
      <c r="Q40" s="37"/>
      <c r="R40" s="29"/>
      <c r="S40" s="25">
        <f>S35-S39</f>
        <v>0.09238938891038444</v>
      </c>
      <c r="T40" s="25"/>
      <c r="U40" s="25"/>
      <c r="V40" s="25">
        <f>V35-V39</f>
        <v>0.012899440622387964</v>
      </c>
      <c r="W40" s="29"/>
      <c r="X40" s="29"/>
      <c r="Y40" s="25">
        <f>Y35-Y39</f>
        <v>-0.018491657780798993</v>
      </c>
      <c r="Z40" s="29"/>
      <c r="AA40" s="29"/>
      <c r="AB40" s="25">
        <f>AB35-AB39</f>
        <v>0.0042194431942390535</v>
      </c>
      <c r="AC40" s="25"/>
      <c r="AD40" s="25"/>
      <c r="AE40" s="29"/>
      <c r="AF40" s="29"/>
      <c r="AG40" s="25">
        <f>AG35-AG39</f>
        <v>-0.008954411230906567</v>
      </c>
      <c r="AH40" s="12"/>
      <c r="AI40" s="38"/>
      <c r="AJ40" s="29"/>
      <c r="AK40" s="12"/>
    </row>
    <row r="41" spans="1:34" ht="11.25">
      <c r="A41" s="22" t="s">
        <v>39</v>
      </c>
      <c r="B41" s="14"/>
      <c r="C41" s="14"/>
      <c r="D41" s="14"/>
      <c r="E41" s="14"/>
      <c r="F41" s="14"/>
      <c r="G41" s="14">
        <f>(G35-D35)/2</f>
        <v>0.03549556355687007</v>
      </c>
      <c r="H41" s="14"/>
      <c r="I41" s="14"/>
      <c r="J41" s="14">
        <f>(J35-D35)/2</f>
        <v>-0.0825845496045779</v>
      </c>
      <c r="K41" s="14"/>
      <c r="L41" s="14"/>
      <c r="M41" s="21">
        <f>(M35-D35)/2</f>
        <v>-0.010170867356780036</v>
      </c>
      <c r="N41" s="7"/>
      <c r="O41" s="7"/>
      <c r="P41" s="7"/>
      <c r="Q41" s="21"/>
      <c r="R41" s="21"/>
      <c r="S41" s="21">
        <f>(S35-D35)/2</f>
        <v>-0.06614881373368481</v>
      </c>
      <c r="T41" s="21"/>
      <c r="U41" s="21"/>
      <c r="V41" s="49"/>
      <c r="W41" s="14"/>
      <c r="X41" s="14"/>
      <c r="Y41" s="14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1.25">
      <c r="A42" s="22" t="s">
        <v>38</v>
      </c>
      <c r="B42" s="63"/>
      <c r="C42" s="14"/>
      <c r="D42" s="14">
        <f>(D35-G35)/2</f>
        <v>-0.03549556355687007</v>
      </c>
      <c r="E42" s="14"/>
      <c r="F42" s="14"/>
      <c r="G42" s="14"/>
      <c r="H42" s="14"/>
      <c r="I42" s="14"/>
      <c r="J42" s="14">
        <f>(J35-G35)/2</f>
        <v>-0.11808011316144797</v>
      </c>
      <c r="K42" s="14"/>
      <c r="L42" s="14"/>
      <c r="M42" s="14">
        <f>(M35-G35)/2</f>
        <v>-0.04566643091365011</v>
      </c>
      <c r="N42" s="7"/>
      <c r="O42" s="7"/>
      <c r="P42" s="7"/>
      <c r="Q42" s="14"/>
      <c r="R42" s="14"/>
      <c r="S42" s="14">
        <f>(S35-G35)/2</f>
        <v>-0.1016443772905549</v>
      </c>
      <c r="T42" s="14"/>
      <c r="U42" s="14"/>
      <c r="V42" s="23"/>
      <c r="W42" s="14"/>
      <c r="X42" s="14"/>
      <c r="Y42" s="14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1.25">
      <c r="A43" s="22" t="s">
        <v>40</v>
      </c>
      <c r="B43" s="63"/>
      <c r="C43" s="14"/>
      <c r="D43" s="14">
        <f>(D35-J35)/2</f>
        <v>0.0825845496045779</v>
      </c>
      <c r="E43" s="14"/>
      <c r="F43" s="14"/>
      <c r="G43" s="14">
        <f>(G35-J35)/2</f>
        <v>0.11808011316144797</v>
      </c>
      <c r="H43" s="14"/>
      <c r="I43" s="14"/>
      <c r="J43" s="14"/>
      <c r="K43" s="14"/>
      <c r="L43" s="14"/>
      <c r="M43" s="14">
        <f>(M35-J35)/2</f>
        <v>0.07241368224779786</v>
      </c>
      <c r="N43" s="7"/>
      <c r="O43" s="7"/>
      <c r="P43" s="7"/>
      <c r="Q43" s="14"/>
      <c r="R43" s="14"/>
      <c r="S43" s="14">
        <f>(S35-J35)/2</f>
        <v>0.01643573587089308</v>
      </c>
      <c r="T43" s="14"/>
      <c r="U43" s="14"/>
      <c r="V43" s="23"/>
      <c r="W43" s="14"/>
      <c r="X43" s="14"/>
      <c r="Y43" s="14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1.25">
      <c r="A44" s="22" t="s">
        <v>41</v>
      </c>
      <c r="B44" s="63"/>
      <c r="C44" s="14"/>
      <c r="D44" s="14">
        <f>(D35-M35)/2</f>
        <v>0.010170867356780036</v>
      </c>
      <c r="E44" s="14"/>
      <c r="F44" s="14"/>
      <c r="G44" s="14">
        <f>(G35-M35)/2</f>
        <v>0.04566643091365011</v>
      </c>
      <c r="H44" s="14"/>
      <c r="I44" s="14"/>
      <c r="J44" s="14">
        <f>(J39-M39)/2</f>
        <v>-0.020968182705446023</v>
      </c>
      <c r="K44" s="14"/>
      <c r="L44" s="14"/>
      <c r="M44" s="14"/>
      <c r="N44" s="7"/>
      <c r="O44" s="7"/>
      <c r="P44" s="7"/>
      <c r="Q44" s="14"/>
      <c r="R44" s="14"/>
      <c r="S44" s="14">
        <f>(S35-M35)/2</f>
        <v>-0.05597794637690478</v>
      </c>
      <c r="T44" s="14"/>
      <c r="U44" s="14"/>
      <c r="V44" s="23"/>
      <c r="W44" s="14"/>
      <c r="X44" s="14"/>
      <c r="Y44" s="14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1.25">
      <c r="A45" s="24" t="s">
        <v>59</v>
      </c>
      <c r="B45" s="25"/>
      <c r="C45" s="25"/>
      <c r="D45" s="25">
        <f>(D35-P35)/2</f>
        <v>0.1226772969845046</v>
      </c>
      <c r="E45" s="25"/>
      <c r="F45" s="25"/>
      <c r="G45" s="25">
        <f>(G35-P35)/2</f>
        <v>0.15817286054137467</v>
      </c>
      <c r="H45" s="25"/>
      <c r="I45" s="25"/>
      <c r="J45" s="25">
        <f>(J35-P35)/2</f>
        <v>0.0400927473799267</v>
      </c>
      <c r="K45" s="25"/>
      <c r="L45" s="25"/>
      <c r="M45" s="25">
        <f>(M39-P39)/2</f>
        <v>-0.025957837204762843</v>
      </c>
      <c r="N45" s="7"/>
      <c r="O45" s="7"/>
      <c r="P45" s="7"/>
      <c r="Q45" s="25"/>
      <c r="R45" s="25"/>
      <c r="S45" s="25"/>
      <c r="T45" s="25"/>
      <c r="U45" s="25"/>
      <c r="V45" s="26"/>
      <c r="W45" s="14"/>
      <c r="X45" s="14"/>
      <c r="Y45" s="14"/>
      <c r="Z45" s="7"/>
      <c r="AA45" s="7"/>
      <c r="AB45" s="7"/>
      <c r="AC45" s="7"/>
      <c r="AD45" s="7"/>
      <c r="AE45" s="7"/>
      <c r="AF45" s="7"/>
      <c r="AG45" s="7"/>
      <c r="AH45" s="7"/>
    </row>
    <row r="47" ht="11.25">
      <c r="B47" s="46"/>
    </row>
    <row r="48" spans="1:2" ht="11.25">
      <c r="A48" s="46" t="s">
        <v>60</v>
      </c>
      <c r="B48" s="2" t="s">
        <v>115</v>
      </c>
    </row>
    <row r="49" spans="1:37" ht="11.25">
      <c r="A49" s="1"/>
      <c r="B49" s="106" t="s">
        <v>74</v>
      </c>
      <c r="C49" s="107"/>
      <c r="D49" s="108"/>
      <c r="E49" s="106" t="s">
        <v>2</v>
      </c>
      <c r="F49" s="112"/>
      <c r="G49" s="108"/>
      <c r="H49" s="106" t="s">
        <v>3</v>
      </c>
      <c r="I49" s="112"/>
      <c r="J49" s="108"/>
      <c r="K49" s="106" t="s">
        <v>4</v>
      </c>
      <c r="L49" s="112"/>
      <c r="M49" s="108"/>
      <c r="N49" s="106" t="s">
        <v>5</v>
      </c>
      <c r="O49" s="112"/>
      <c r="P49" s="108"/>
      <c r="Q49" s="106" t="s">
        <v>11</v>
      </c>
      <c r="R49" s="112"/>
      <c r="S49" s="108"/>
      <c r="T49" s="106" t="s">
        <v>51</v>
      </c>
      <c r="U49" s="107"/>
      <c r="V49" s="108"/>
      <c r="W49" s="106" t="s">
        <v>45</v>
      </c>
      <c r="X49" s="107"/>
      <c r="Y49" s="108"/>
      <c r="Z49" s="106" t="s">
        <v>45</v>
      </c>
      <c r="AA49" s="107"/>
      <c r="AB49" s="108"/>
      <c r="AC49" s="109" t="s">
        <v>44</v>
      </c>
      <c r="AD49" s="111"/>
      <c r="AE49" s="13" t="s">
        <v>36</v>
      </c>
      <c r="AF49" s="64"/>
      <c r="AG49" s="13" t="s">
        <v>35</v>
      </c>
      <c r="AH49" s="13" t="s">
        <v>37</v>
      </c>
      <c r="AI49" s="82"/>
      <c r="AJ49" s="83"/>
      <c r="AK49" s="83"/>
    </row>
    <row r="50" spans="1:37" ht="11.25">
      <c r="A50" s="3" t="s">
        <v>76</v>
      </c>
      <c r="B50" s="72" t="s">
        <v>32</v>
      </c>
      <c r="C50" s="41" t="s">
        <v>33</v>
      </c>
      <c r="D50" s="78" t="s">
        <v>34</v>
      </c>
      <c r="E50" s="72" t="s">
        <v>32</v>
      </c>
      <c r="F50" s="41" t="s">
        <v>33</v>
      </c>
      <c r="G50" s="78" t="s">
        <v>34</v>
      </c>
      <c r="H50" s="72" t="s">
        <v>32</v>
      </c>
      <c r="I50" s="41" t="s">
        <v>33</v>
      </c>
      <c r="J50" s="78" t="s">
        <v>34</v>
      </c>
      <c r="K50" s="72" t="s">
        <v>32</v>
      </c>
      <c r="L50" s="41" t="s">
        <v>33</v>
      </c>
      <c r="M50" s="78" t="s">
        <v>34</v>
      </c>
      <c r="N50" s="41" t="s">
        <v>32</v>
      </c>
      <c r="O50" s="41" t="s">
        <v>33</v>
      </c>
      <c r="P50" s="41" t="s">
        <v>34</v>
      </c>
      <c r="Q50" s="72" t="s">
        <v>32</v>
      </c>
      <c r="R50" s="41" t="s">
        <v>33</v>
      </c>
      <c r="S50" s="78" t="s">
        <v>34</v>
      </c>
      <c r="T50" s="72" t="s">
        <v>32</v>
      </c>
      <c r="U50" s="41" t="s">
        <v>33</v>
      </c>
      <c r="V50" s="78" t="s">
        <v>34</v>
      </c>
      <c r="W50" s="41" t="s">
        <v>32</v>
      </c>
      <c r="X50" s="41" t="s">
        <v>33</v>
      </c>
      <c r="Y50" s="78" t="s">
        <v>34</v>
      </c>
      <c r="Z50" s="41" t="s">
        <v>32</v>
      </c>
      <c r="AA50" s="41" t="s">
        <v>33</v>
      </c>
      <c r="AB50" s="78" t="s">
        <v>34</v>
      </c>
      <c r="AC50" s="41" t="s">
        <v>33</v>
      </c>
      <c r="AD50" s="78" t="s">
        <v>34</v>
      </c>
      <c r="AE50" s="12"/>
      <c r="AF50" s="38"/>
      <c r="AG50" s="6"/>
      <c r="AH50" s="6"/>
      <c r="AI50" s="37"/>
      <c r="AJ50" s="37"/>
      <c r="AK50" s="37"/>
    </row>
    <row r="51" spans="1:37" ht="11.25">
      <c r="A51" s="3" t="s">
        <v>61</v>
      </c>
      <c r="B51" s="47"/>
      <c r="C51" s="50">
        <f>C7+C8+C13+C23+C32</f>
        <v>3611</v>
      </c>
      <c r="D51" s="49">
        <f aca="true" t="shared" si="11" ref="D51:D57">C51/AE51</f>
        <v>0.19796063812290993</v>
      </c>
      <c r="E51" s="47"/>
      <c r="F51" s="3">
        <f>F7+F8+F13+F23+F32</f>
        <v>7539</v>
      </c>
      <c r="G51" s="95">
        <f aca="true" t="shared" si="12" ref="G51:G57">F51/AE51</f>
        <v>0.41329970944575406</v>
      </c>
      <c r="H51" s="47"/>
      <c r="I51" s="50">
        <f>I7+I8+I13+I23+I32</f>
        <v>1770</v>
      </c>
      <c r="J51" s="49">
        <f aca="true" t="shared" si="13" ref="J51:J57">I51/AE51</f>
        <v>0.09703415382928568</v>
      </c>
      <c r="K51" s="47"/>
      <c r="L51" s="50">
        <f>L7+L8+L13+L23+L32</f>
        <v>1676</v>
      </c>
      <c r="M51" s="49">
        <f aca="true" t="shared" si="14" ref="M51:M57">L51/AE51</f>
        <v>0.09188092758072475</v>
      </c>
      <c r="N51" s="27"/>
      <c r="O51" s="27"/>
      <c r="P51" s="27"/>
      <c r="Q51" s="47"/>
      <c r="R51" s="50">
        <f>R7+R8+R13+R23+R32</f>
        <v>3315</v>
      </c>
      <c r="S51" s="49">
        <f aca="true" t="shared" si="15" ref="S51:S57">R51/AE51</f>
        <v>0.18173345759552656</v>
      </c>
      <c r="T51" s="47"/>
      <c r="U51" s="50">
        <f>U7+U8+U13+U23+U32</f>
        <v>330</v>
      </c>
      <c r="V51" s="49">
        <f aca="true" t="shared" si="16" ref="V51:V57">U51/AE51</f>
        <v>0.018091113425799023</v>
      </c>
      <c r="W51" s="21"/>
      <c r="X51" s="50">
        <f>X7+X8+X13+X23+X32</f>
        <v>0</v>
      </c>
      <c r="Y51" s="49">
        <f aca="true" t="shared" si="17" ref="Y51:Y57">X51/AE51</f>
        <v>0</v>
      </c>
      <c r="Z51" s="27"/>
      <c r="AA51" s="50">
        <f>AA7+AA8+AA13+AA23+AA32</f>
        <v>0</v>
      </c>
      <c r="AB51" s="49">
        <f aca="true" t="shared" si="18" ref="AB51:AB57">AA51/AE51</f>
        <v>0</v>
      </c>
      <c r="AC51" s="50"/>
      <c r="AD51" s="10"/>
      <c r="AE51" s="74">
        <f>C51+F51+I51+L51+O51+R51+U51+AA51</f>
        <v>18241</v>
      </c>
      <c r="AF51" s="47"/>
      <c r="AG51" s="85">
        <f aca="true" t="shared" si="19" ref="AG51:AG57">AE51/AH51</f>
        <v>0.27163343409825325</v>
      </c>
      <c r="AH51" s="5">
        <f>AH7+AH8+AH13+AH23+AH32</f>
        <v>67153</v>
      </c>
      <c r="AI51" s="37"/>
      <c r="AJ51" s="37"/>
      <c r="AK51" s="37"/>
    </row>
    <row r="52" spans="1:37" ht="11.25">
      <c r="A52" s="4" t="s">
        <v>62</v>
      </c>
      <c r="B52" s="8"/>
      <c r="C52" s="5">
        <f>C10+C17+C21+C26+C27</f>
        <v>1421</v>
      </c>
      <c r="D52" s="23">
        <f t="shared" si="11"/>
        <v>0.08153546017902226</v>
      </c>
      <c r="E52" s="8"/>
      <c r="F52" s="4">
        <f>F10+F17+F21+F26+F27</f>
        <v>8623</v>
      </c>
      <c r="G52" s="96">
        <f t="shared" si="12"/>
        <v>0.494778517328437</v>
      </c>
      <c r="H52" s="8"/>
      <c r="I52" s="5">
        <f>I10+I17+I21+I26+I27</f>
        <v>1418</v>
      </c>
      <c r="J52" s="23">
        <f t="shared" si="13"/>
        <v>0.08136332338765205</v>
      </c>
      <c r="K52" s="8"/>
      <c r="L52" s="5">
        <f>L10+L17+L21+L26+L27</f>
        <v>3024</v>
      </c>
      <c r="M52" s="23">
        <f t="shared" si="14"/>
        <v>0.17351388570117052</v>
      </c>
      <c r="N52" s="37"/>
      <c r="O52" s="37"/>
      <c r="P52" s="37"/>
      <c r="Q52" s="8"/>
      <c r="R52" s="5">
        <f>R10+R17+R21+R26+R27</f>
        <v>2942</v>
      </c>
      <c r="S52" s="23">
        <f t="shared" si="15"/>
        <v>0.16880881340371814</v>
      </c>
      <c r="T52" s="8"/>
      <c r="U52" s="5">
        <f>U10+U17+U21+U26+U27</f>
        <v>0</v>
      </c>
      <c r="V52" s="23">
        <f t="shared" si="16"/>
        <v>0</v>
      </c>
      <c r="W52" s="14"/>
      <c r="X52" s="5">
        <f>X10+X17+X21+X26+X27</f>
        <v>0</v>
      </c>
      <c r="Y52" s="23">
        <f t="shared" si="17"/>
        <v>0</v>
      </c>
      <c r="Z52" s="37"/>
      <c r="AA52" s="5">
        <f>AA10+AA17+AA21+AA26+AA27</f>
        <v>0</v>
      </c>
      <c r="AB52" s="23">
        <f t="shared" si="18"/>
        <v>0</v>
      </c>
      <c r="AC52" s="5"/>
      <c r="AD52" s="11"/>
      <c r="AE52" s="75">
        <f>C52+F52+I52+L52+O52+R52+U52+X52+AA52</f>
        <v>17428</v>
      </c>
      <c r="AF52" s="8"/>
      <c r="AG52" s="84">
        <f t="shared" si="19"/>
        <v>0.2425440122468861</v>
      </c>
      <c r="AH52" s="5">
        <f>AH10+AH17+AH21+AH26+AH27</f>
        <v>71855</v>
      </c>
      <c r="AI52" s="37"/>
      <c r="AJ52" s="37"/>
      <c r="AK52" s="37"/>
    </row>
    <row r="53" spans="1:37" ht="11.25">
      <c r="A53" s="4" t="s">
        <v>9</v>
      </c>
      <c r="B53" s="8"/>
      <c r="C53" s="5">
        <f>C9+C11+C22+C24+C30</f>
        <v>1650</v>
      </c>
      <c r="D53" s="23">
        <f t="shared" si="11"/>
        <v>0.07502046012548877</v>
      </c>
      <c r="E53" s="8"/>
      <c r="F53" s="4">
        <f>F9+F11+F22+F24+F30</f>
        <v>7376</v>
      </c>
      <c r="G53" s="96">
        <f t="shared" si="12"/>
        <v>0.3353641902337001</v>
      </c>
      <c r="H53" s="8"/>
      <c r="I53" s="5">
        <f>I9+I11+I22+I24+I30</f>
        <v>872</v>
      </c>
      <c r="J53" s="23">
        <f t="shared" si="13"/>
        <v>0.03964717650268255</v>
      </c>
      <c r="K53" s="8"/>
      <c r="L53" s="5">
        <f>L9+L11+L22+L24+L30</f>
        <v>10336</v>
      </c>
      <c r="M53" s="23">
        <f t="shared" si="14"/>
        <v>0.4699463490042739</v>
      </c>
      <c r="N53" s="37"/>
      <c r="O53" s="37"/>
      <c r="P53" s="37"/>
      <c r="Q53" s="8"/>
      <c r="R53" s="5">
        <f>R9+R11+R22+R24+R30</f>
        <v>1019</v>
      </c>
      <c r="S53" s="23">
        <f t="shared" si="15"/>
        <v>0.04633081749568064</v>
      </c>
      <c r="T53" s="8"/>
      <c r="U53" s="5">
        <f>U9+U11+U22+U24+U30</f>
        <v>518</v>
      </c>
      <c r="V53" s="23">
        <f t="shared" si="16"/>
        <v>0.023551877784850413</v>
      </c>
      <c r="W53" s="14"/>
      <c r="X53" s="5">
        <f>X9+X11+X22+X24+X30</f>
        <v>76</v>
      </c>
      <c r="Y53" s="23">
        <f t="shared" si="17"/>
        <v>0.003455487860325543</v>
      </c>
      <c r="Z53" s="37"/>
      <c r="AA53" s="5">
        <f>AA9+AA11+AA22+AA24+AA30</f>
        <v>147</v>
      </c>
      <c r="AB53" s="23">
        <f t="shared" si="18"/>
        <v>0.00668364099299809</v>
      </c>
      <c r="AC53" s="5"/>
      <c r="AD53" s="11"/>
      <c r="AE53" s="75">
        <f>C53+F53+I53+L53+O53+R53+U53+X53+AA53</f>
        <v>21994</v>
      </c>
      <c r="AF53" s="8"/>
      <c r="AG53" s="84">
        <f t="shared" si="19"/>
        <v>0.2712596045929379</v>
      </c>
      <c r="AH53" s="5">
        <f>AH9+AH11+AH22+AH24+AH30</f>
        <v>81081</v>
      </c>
      <c r="AI53" s="37"/>
      <c r="AJ53" s="37"/>
      <c r="AK53" s="37"/>
    </row>
    <row r="54" spans="1:37" ht="11.25">
      <c r="A54" s="4" t="s">
        <v>63</v>
      </c>
      <c r="B54" s="8"/>
      <c r="C54" s="4">
        <f>C12+C14+C16+C18+C28</f>
        <v>15235</v>
      </c>
      <c r="D54" s="96">
        <f t="shared" si="11"/>
        <v>0.48155640547460254</v>
      </c>
      <c r="E54" s="8"/>
      <c r="F54" s="5">
        <f>F12+F14+F16+F18+F28</f>
        <v>5433</v>
      </c>
      <c r="G54" s="23">
        <f t="shared" si="12"/>
        <v>0.17172930429560324</v>
      </c>
      <c r="H54" s="8"/>
      <c r="I54" s="5">
        <f>I12+I14+I16+I18+I28</f>
        <v>2834</v>
      </c>
      <c r="J54" s="23">
        <f t="shared" si="13"/>
        <v>0.08957865790055947</v>
      </c>
      <c r="K54" s="8"/>
      <c r="L54" s="5">
        <f>L12+L14+L16+L18+L28</f>
        <v>6530</v>
      </c>
      <c r="M54" s="23">
        <f t="shared" si="14"/>
        <v>0.20640389417454247</v>
      </c>
      <c r="N54" s="37"/>
      <c r="O54" s="37"/>
      <c r="P54" s="37"/>
      <c r="Q54" s="8"/>
      <c r="R54" s="5">
        <f>R12+R14+R16+R18+R28</f>
        <v>1210</v>
      </c>
      <c r="S54" s="23">
        <f t="shared" si="15"/>
        <v>0.03824635711350634</v>
      </c>
      <c r="T54" s="8"/>
      <c r="U54" s="5">
        <f>U12+U14+U16+U18+U28</f>
        <v>0</v>
      </c>
      <c r="V54" s="23">
        <f t="shared" si="16"/>
        <v>0</v>
      </c>
      <c r="W54" s="14"/>
      <c r="X54" s="5">
        <f>X12+X14+X16+X18+X28</f>
        <v>119</v>
      </c>
      <c r="Y54" s="23">
        <f t="shared" si="17"/>
        <v>0.0037614185921547557</v>
      </c>
      <c r="Z54" s="37"/>
      <c r="AA54" s="5">
        <f>AA12+AA14+AA16+AA18+AA28</f>
        <v>276</v>
      </c>
      <c r="AB54" s="23">
        <f t="shared" si="18"/>
        <v>0.008723962449031198</v>
      </c>
      <c r="AC54" s="5"/>
      <c r="AD54" s="11"/>
      <c r="AE54" s="75">
        <f>C54+F54+I54+L54+O54+R54+U54+X54+AA54</f>
        <v>31637</v>
      </c>
      <c r="AF54" s="8"/>
      <c r="AG54" s="84">
        <f t="shared" si="19"/>
        <v>0.42420788693868244</v>
      </c>
      <c r="AH54" s="5">
        <f>AH12+AH14+AH16+AH18+AH28</f>
        <v>74579</v>
      </c>
      <c r="AI54" s="37"/>
      <c r="AJ54" s="37"/>
      <c r="AK54" s="37"/>
    </row>
    <row r="55" spans="1:37" ht="11.25">
      <c r="A55" s="4" t="s">
        <v>64</v>
      </c>
      <c r="B55" s="8"/>
      <c r="C55" s="5">
        <f>C5+C6+C19+C20+C25</f>
        <v>5024</v>
      </c>
      <c r="D55" s="23">
        <f t="shared" si="11"/>
        <v>0.23545953039321366</v>
      </c>
      <c r="E55" s="8"/>
      <c r="F55" s="4">
        <f>F5+F6+F19+F20+F25</f>
        <v>6639</v>
      </c>
      <c r="G55" s="96">
        <f t="shared" si="12"/>
        <v>0.3111496461545672</v>
      </c>
      <c r="H55" s="8"/>
      <c r="I55" s="5">
        <f>I5+I6+I19+I20+I25</f>
        <v>1830</v>
      </c>
      <c r="J55" s="23">
        <f t="shared" si="13"/>
        <v>0.08576650888128604</v>
      </c>
      <c r="K55" s="8"/>
      <c r="L55" s="5">
        <f>L5+L6+L19+L20+L25</f>
        <v>5183</v>
      </c>
      <c r="M55" s="23">
        <f t="shared" si="14"/>
        <v>0.24291137460748935</v>
      </c>
      <c r="N55" s="37"/>
      <c r="O55" s="37"/>
      <c r="P55" s="37"/>
      <c r="Q55" s="8"/>
      <c r="R55" s="5">
        <f>R5+R6+R19+R20+R25</f>
        <v>2357</v>
      </c>
      <c r="S55" s="23">
        <f t="shared" si="15"/>
        <v>0.11046538876130665</v>
      </c>
      <c r="T55" s="8"/>
      <c r="U55" s="5">
        <f>U5+U6+U19+U20+U25</f>
        <v>171</v>
      </c>
      <c r="V55" s="23">
        <f t="shared" si="16"/>
        <v>0.008014247551202136</v>
      </c>
      <c r="W55" s="14"/>
      <c r="X55" s="5">
        <f>X5+X6+X19+X20+X25</f>
        <v>133</v>
      </c>
      <c r="Y55" s="23">
        <f t="shared" si="17"/>
        <v>0.006233303650934996</v>
      </c>
      <c r="Z55" s="37"/>
      <c r="AA55" s="5">
        <f>AA5+AA6+AA19+AA20+AA25</f>
        <v>0</v>
      </c>
      <c r="AB55" s="23">
        <f t="shared" si="18"/>
        <v>0</v>
      </c>
      <c r="AC55" s="5"/>
      <c r="AD55" s="11"/>
      <c r="AE55" s="75">
        <f>C55+F55+I55+L55+O55+R55+U55+X55+AA55</f>
        <v>21337</v>
      </c>
      <c r="AF55" s="8"/>
      <c r="AG55" s="84">
        <f t="shared" si="19"/>
        <v>0.3080176694768449</v>
      </c>
      <c r="AH55" s="5">
        <f>AH5+AH6+AH19+AH20+AH25</f>
        <v>69272</v>
      </c>
      <c r="AI55" s="37"/>
      <c r="AJ55" s="37"/>
      <c r="AK55" s="37"/>
    </row>
    <row r="56" spans="1:37" ht="11.25">
      <c r="A56" s="52" t="s">
        <v>65</v>
      </c>
      <c r="B56" s="38"/>
      <c r="C56" s="6">
        <f>C15+C29+C31</f>
        <v>3587</v>
      </c>
      <c r="D56" s="54">
        <f t="shared" si="11"/>
        <v>0.2608537560904661</v>
      </c>
      <c r="E56" s="38"/>
      <c r="F56" s="52">
        <f>F15+F29+F31</f>
        <v>3751</v>
      </c>
      <c r="G56" s="97">
        <f t="shared" si="12"/>
        <v>0.27278016144280415</v>
      </c>
      <c r="H56" s="38"/>
      <c r="I56" s="6">
        <f>I15+I29+I31</f>
        <v>1253</v>
      </c>
      <c r="J56" s="54">
        <f t="shared" si="13"/>
        <v>0.09112064577121663</v>
      </c>
      <c r="K56" s="38"/>
      <c r="L56" s="6">
        <f>L15+L29+L31</f>
        <v>1248</v>
      </c>
      <c r="M56" s="94">
        <f t="shared" si="14"/>
        <v>0.09075703585193805</v>
      </c>
      <c r="N56" s="29"/>
      <c r="O56" s="29"/>
      <c r="P56" s="29"/>
      <c r="Q56" s="38"/>
      <c r="R56" s="6">
        <f>R15+R29+R31</f>
        <v>3224</v>
      </c>
      <c r="S56" s="54">
        <f t="shared" si="15"/>
        <v>0.23445567595083994</v>
      </c>
      <c r="T56" s="38"/>
      <c r="U56" s="6">
        <f>U15+U29+U31</f>
        <v>586</v>
      </c>
      <c r="V56" s="26">
        <f>U56/AE56</f>
        <v>0.042615082539451676</v>
      </c>
      <c r="W56" s="25"/>
      <c r="X56" s="6">
        <f>X15+X29+X31</f>
        <v>36</v>
      </c>
      <c r="Y56" s="26">
        <f t="shared" si="17"/>
        <v>0.002617991418805905</v>
      </c>
      <c r="Z56" s="29"/>
      <c r="AA56" s="6">
        <f>AA15+AA29+AA31</f>
        <v>102</v>
      </c>
      <c r="AB56" s="26">
        <f t="shared" si="18"/>
        <v>0.007417642353283398</v>
      </c>
      <c r="AC56" s="6"/>
      <c r="AD56" s="12"/>
      <c r="AE56" s="30">
        <f>C56+F56+I56+L56+O56+R56+U56+X52+AA56</f>
        <v>13751</v>
      </c>
      <c r="AF56" s="8"/>
      <c r="AG56" s="84">
        <f t="shared" si="19"/>
        <v>0.314007124588966</v>
      </c>
      <c r="AH56" s="6">
        <f>AH15+AH29+AH31</f>
        <v>43792</v>
      </c>
      <c r="AI56" s="37"/>
      <c r="AJ56" s="37"/>
      <c r="AK56" s="37"/>
    </row>
    <row r="57" spans="1:37" ht="11.25">
      <c r="A57" s="1" t="s">
        <v>36</v>
      </c>
      <c r="B57" s="65"/>
      <c r="C57" s="73">
        <f>SUM(C50:C56)</f>
        <v>30528</v>
      </c>
      <c r="D57" s="67">
        <f t="shared" si="11"/>
        <v>0.24542560375598932</v>
      </c>
      <c r="E57" s="69"/>
      <c r="F57" s="73">
        <f>SUM(F50:F56)</f>
        <v>39361</v>
      </c>
      <c r="G57" s="67">
        <f t="shared" si="12"/>
        <v>0.3164372769077403</v>
      </c>
      <c r="H57" s="65"/>
      <c r="I57" s="73">
        <f>SUM(I50:I56)</f>
        <v>9977</v>
      </c>
      <c r="J57" s="67">
        <f t="shared" si="13"/>
        <v>0.08020870180403254</v>
      </c>
      <c r="K57" s="69"/>
      <c r="L57" s="73">
        <f>SUM(L50:L56)</f>
        <v>27997</v>
      </c>
      <c r="M57" s="67">
        <f t="shared" si="14"/>
        <v>0.22507798179888736</v>
      </c>
      <c r="N57" s="65">
        <f>SUM(N51:N56)</f>
        <v>0</v>
      </c>
      <c r="O57" s="70">
        <f>N57/P57</f>
        <v>0</v>
      </c>
      <c r="P57" s="1">
        <f>B57+D57+F57+H57+J57+L57+N57</f>
        <v>67358.32563430555</v>
      </c>
      <c r="Q57" s="65"/>
      <c r="R57" s="73">
        <f>SUM(R50:R56)</f>
        <v>14067</v>
      </c>
      <c r="S57" s="67">
        <f t="shared" si="15"/>
        <v>0.11308968710808116</v>
      </c>
      <c r="T57" s="71"/>
      <c r="U57" s="73">
        <f>SUM(U50:U56)</f>
        <v>1605</v>
      </c>
      <c r="V57" s="67">
        <f t="shared" si="16"/>
        <v>0.012903173939608322</v>
      </c>
      <c r="W57" s="101"/>
      <c r="X57" s="73">
        <f>SUM(X50:X56)</f>
        <v>364</v>
      </c>
      <c r="Y57" s="67">
        <f t="shared" si="17"/>
        <v>0.002926327298453227</v>
      </c>
      <c r="Z57" s="71"/>
      <c r="AA57" s="73">
        <f>SUM(AA50:AA56)</f>
        <v>525</v>
      </c>
      <c r="AB57" s="67">
        <f t="shared" si="18"/>
        <v>0.004220664372769078</v>
      </c>
      <c r="AC57" s="52"/>
      <c r="AD57" s="76"/>
      <c r="AE57" s="66">
        <f>SUM(AE50:AE56)</f>
        <v>124388</v>
      </c>
      <c r="AF57" s="81"/>
      <c r="AG57" s="86">
        <f t="shared" si="19"/>
        <v>0.30507294006847635</v>
      </c>
      <c r="AH57" s="73">
        <f>SUM(AH50:AH56)</f>
        <v>407732</v>
      </c>
      <c r="AI57" s="37"/>
      <c r="AJ57" s="37"/>
      <c r="AK57" s="37"/>
    </row>
    <row r="58" spans="1:37" ht="11.25">
      <c r="A58" s="61"/>
      <c r="B58" s="37"/>
      <c r="C58" s="37"/>
      <c r="D58" s="14"/>
      <c r="E58" s="37"/>
      <c r="F58" s="37"/>
      <c r="G58" s="14"/>
      <c r="H58" s="37"/>
      <c r="I58" s="37"/>
      <c r="J58" s="14"/>
      <c r="K58" s="37"/>
      <c r="L58" s="37"/>
      <c r="M58" s="14"/>
      <c r="N58" s="37"/>
      <c r="O58" s="37"/>
      <c r="P58" s="37"/>
      <c r="Q58" s="37"/>
      <c r="R58" s="37"/>
      <c r="S58" s="14"/>
      <c r="T58" s="37"/>
      <c r="U58" s="37"/>
      <c r="V58" s="14"/>
      <c r="W58" s="14"/>
      <c r="X58" s="14"/>
      <c r="Y58" s="14"/>
      <c r="Z58" s="37"/>
      <c r="AA58" s="37"/>
      <c r="AB58" s="37"/>
      <c r="AC58" s="37"/>
      <c r="AD58" s="37"/>
      <c r="AE58" s="62"/>
      <c r="AF58" s="37"/>
      <c r="AG58" s="37"/>
      <c r="AH58" s="37"/>
      <c r="AI58" s="37"/>
      <c r="AJ58" s="37"/>
      <c r="AK58" s="37"/>
    </row>
    <row r="59" ht="11.25">
      <c r="A59" s="46" t="s">
        <v>116</v>
      </c>
    </row>
    <row r="60" spans="1:38" ht="11.25">
      <c r="A60" s="1"/>
      <c r="B60" s="106" t="s">
        <v>74</v>
      </c>
      <c r="C60" s="107"/>
      <c r="D60" s="108"/>
      <c r="E60" s="106" t="s">
        <v>2</v>
      </c>
      <c r="F60" s="112"/>
      <c r="G60" s="108"/>
      <c r="H60" s="106" t="s">
        <v>3</v>
      </c>
      <c r="I60" s="112"/>
      <c r="J60" s="108"/>
      <c r="K60" s="106" t="s">
        <v>4</v>
      </c>
      <c r="L60" s="112"/>
      <c r="M60" s="108"/>
      <c r="N60" s="106" t="s">
        <v>5</v>
      </c>
      <c r="O60" s="112"/>
      <c r="P60" s="108"/>
      <c r="Q60" s="106" t="s">
        <v>11</v>
      </c>
      <c r="R60" s="112"/>
      <c r="S60" s="108"/>
      <c r="T60" s="106" t="s">
        <v>45</v>
      </c>
      <c r="U60" s="107"/>
      <c r="V60" s="108"/>
      <c r="W60" s="106" t="s">
        <v>45</v>
      </c>
      <c r="X60" s="107"/>
      <c r="Y60" s="108"/>
      <c r="Z60" s="106" t="s">
        <v>45</v>
      </c>
      <c r="AA60" s="107"/>
      <c r="AB60" s="108"/>
      <c r="AC60" s="109" t="s">
        <v>44</v>
      </c>
      <c r="AD60" s="111"/>
      <c r="AE60" s="13" t="s">
        <v>36</v>
      </c>
      <c r="AF60" s="64"/>
      <c r="AG60" s="13" t="s">
        <v>35</v>
      </c>
      <c r="AH60" s="13" t="s">
        <v>37</v>
      </c>
      <c r="AI60" s="82"/>
      <c r="AJ60" s="83"/>
      <c r="AK60" s="83"/>
      <c r="AL60" s="37"/>
    </row>
    <row r="61" spans="1:38" ht="11.25">
      <c r="A61" s="1" t="s">
        <v>76</v>
      </c>
      <c r="B61" s="72" t="s">
        <v>32</v>
      </c>
      <c r="C61" s="41" t="s">
        <v>33</v>
      </c>
      <c r="D61" s="78" t="s">
        <v>34</v>
      </c>
      <c r="E61" s="41" t="s">
        <v>32</v>
      </c>
      <c r="F61" s="41" t="s">
        <v>33</v>
      </c>
      <c r="G61" s="78" t="s">
        <v>34</v>
      </c>
      <c r="H61" s="72" t="s">
        <v>32</v>
      </c>
      <c r="I61" s="41" t="s">
        <v>33</v>
      </c>
      <c r="J61" s="78" t="s">
        <v>34</v>
      </c>
      <c r="K61" s="72" t="s">
        <v>32</v>
      </c>
      <c r="L61" s="41" t="s">
        <v>33</v>
      </c>
      <c r="M61" s="78" t="s">
        <v>34</v>
      </c>
      <c r="N61" s="41" t="s">
        <v>32</v>
      </c>
      <c r="O61" s="41" t="s">
        <v>33</v>
      </c>
      <c r="P61" s="41" t="s">
        <v>34</v>
      </c>
      <c r="Q61" s="72" t="s">
        <v>32</v>
      </c>
      <c r="R61" s="41" t="s">
        <v>33</v>
      </c>
      <c r="S61" s="78" t="s">
        <v>34</v>
      </c>
      <c r="T61" s="72" t="s">
        <v>32</v>
      </c>
      <c r="U61" s="41" t="s">
        <v>33</v>
      </c>
      <c r="V61" s="78" t="s">
        <v>34</v>
      </c>
      <c r="W61" s="41" t="s">
        <v>32</v>
      </c>
      <c r="X61" s="41" t="s">
        <v>33</v>
      </c>
      <c r="Y61" s="72" t="s">
        <v>34</v>
      </c>
      <c r="Z61" s="41" t="s">
        <v>32</v>
      </c>
      <c r="AA61" s="41" t="s">
        <v>33</v>
      </c>
      <c r="AB61" s="72" t="s">
        <v>34</v>
      </c>
      <c r="AC61" s="41" t="s">
        <v>33</v>
      </c>
      <c r="AD61" s="78" t="s">
        <v>34</v>
      </c>
      <c r="AE61" s="6"/>
      <c r="AF61" s="38"/>
      <c r="AG61" s="6"/>
      <c r="AH61" s="6"/>
      <c r="AI61" s="37"/>
      <c r="AJ61" s="37"/>
      <c r="AK61" s="37"/>
      <c r="AL61" s="37"/>
    </row>
    <row r="62" spans="1:34" ht="11.25">
      <c r="A62" s="22" t="s">
        <v>62</v>
      </c>
      <c r="B62" s="8"/>
      <c r="C62" s="5">
        <v>1061</v>
      </c>
      <c r="D62" s="49">
        <f aca="true" t="shared" si="20" ref="D62:D68">C62/AE62</f>
        <v>0.025340339144972534</v>
      </c>
      <c r="E62" s="8"/>
      <c r="F62" s="4">
        <v>28193</v>
      </c>
      <c r="G62" s="95">
        <f aca="true" t="shared" si="21" ref="G62:G68">F62/AE62</f>
        <v>0.6733460711726773</v>
      </c>
      <c r="H62" s="14"/>
      <c r="I62" s="5">
        <v>9050</v>
      </c>
      <c r="J62" s="49">
        <f aca="true" t="shared" si="22" ref="J62:J68">I62/AE62</f>
        <v>0.2161452113685216</v>
      </c>
      <c r="K62" s="8"/>
      <c r="L62" s="5">
        <v>737</v>
      </c>
      <c r="M62" s="49">
        <f aca="true" t="shared" si="23" ref="M62:M68">L62/AE62</f>
        <v>0.01760210174349176</v>
      </c>
      <c r="N62" s="23"/>
      <c r="O62" s="8"/>
      <c r="P62" s="23"/>
      <c r="Q62" s="8"/>
      <c r="R62" s="5">
        <v>2645</v>
      </c>
      <c r="S62" s="49">
        <f aca="true" t="shared" si="24" ref="S62:S68">R62/AE62</f>
        <v>0.06317172199665631</v>
      </c>
      <c r="T62" s="37"/>
      <c r="U62" s="5">
        <v>184</v>
      </c>
      <c r="V62" s="49">
        <f aca="true" t="shared" si="25" ref="V62:V68">U62/AE62</f>
        <v>0.004394554573680439</v>
      </c>
      <c r="W62" s="14"/>
      <c r="X62" s="14"/>
      <c r="Y62" s="14"/>
      <c r="Z62" s="37"/>
      <c r="AA62" s="37"/>
      <c r="AB62" s="37"/>
      <c r="AC62" s="5"/>
      <c r="AD62" s="37"/>
      <c r="AE62" s="59">
        <f aca="true" t="shared" si="26" ref="AE62:AE67">C62+F62+I62+L62+O62+R62+U62+AA62</f>
        <v>41870</v>
      </c>
      <c r="AF62" s="8"/>
      <c r="AG62" s="85">
        <f aca="true" t="shared" si="27" ref="AG62:AG68">AE62/AH62</f>
        <v>0.57285538377343</v>
      </c>
      <c r="AH62" s="5">
        <v>73090</v>
      </c>
    </row>
    <row r="63" spans="1:34" ht="11.25">
      <c r="A63" s="22" t="s">
        <v>9</v>
      </c>
      <c r="B63" s="8"/>
      <c r="C63" s="5">
        <v>2465</v>
      </c>
      <c r="D63" s="23">
        <f t="shared" si="20"/>
        <v>0.051486099797397496</v>
      </c>
      <c r="E63" s="8"/>
      <c r="F63" s="4">
        <v>33963</v>
      </c>
      <c r="G63" s="96">
        <f t="shared" si="21"/>
        <v>0.7093802869854001</v>
      </c>
      <c r="H63" s="14"/>
      <c r="I63" s="5">
        <v>6215</v>
      </c>
      <c r="J63" s="23">
        <f t="shared" si="22"/>
        <v>0.12981180942832676</v>
      </c>
      <c r="K63" s="8"/>
      <c r="L63" s="5">
        <v>3848</v>
      </c>
      <c r="M63" s="23">
        <f t="shared" si="23"/>
        <v>0.0803726215092842</v>
      </c>
      <c r="N63" s="23"/>
      <c r="O63" s="8"/>
      <c r="P63" s="23"/>
      <c r="Q63" s="8"/>
      <c r="R63" s="5">
        <v>1060</v>
      </c>
      <c r="S63" s="23">
        <f t="shared" si="24"/>
        <v>0.022140067255676004</v>
      </c>
      <c r="T63" s="37"/>
      <c r="U63" s="5">
        <v>326</v>
      </c>
      <c r="V63" s="23">
        <f t="shared" si="25"/>
        <v>0.00680911502391545</v>
      </c>
      <c r="W63" s="14"/>
      <c r="X63" s="14"/>
      <c r="Y63" s="14"/>
      <c r="Z63" s="37"/>
      <c r="AA63" s="37"/>
      <c r="AB63" s="37"/>
      <c r="AC63" s="5"/>
      <c r="AD63" s="37"/>
      <c r="AE63" s="30">
        <f t="shared" si="26"/>
        <v>47877</v>
      </c>
      <c r="AF63" s="8"/>
      <c r="AG63" s="84">
        <f t="shared" si="27"/>
        <v>0.6216661905627549</v>
      </c>
      <c r="AH63" s="5">
        <v>77014</v>
      </c>
    </row>
    <row r="64" spans="1:34" ht="11.25">
      <c r="A64" s="22" t="s">
        <v>63</v>
      </c>
      <c r="B64" s="22"/>
      <c r="C64" s="5">
        <v>19756</v>
      </c>
      <c r="D64" s="23">
        <f t="shared" si="20"/>
        <v>0.3464749210803227</v>
      </c>
      <c r="E64" s="8"/>
      <c r="F64" s="4">
        <v>21881</v>
      </c>
      <c r="G64" s="96">
        <f t="shared" si="21"/>
        <v>0.38374254647492106</v>
      </c>
      <c r="H64" s="14"/>
      <c r="I64" s="5">
        <v>13561</v>
      </c>
      <c r="J64" s="23">
        <f t="shared" si="22"/>
        <v>0.23782883198877586</v>
      </c>
      <c r="K64" s="8"/>
      <c r="L64" s="5">
        <v>823</v>
      </c>
      <c r="M64" s="23">
        <f t="shared" si="23"/>
        <v>0.014433532094002105</v>
      </c>
      <c r="N64" s="23"/>
      <c r="O64" s="8"/>
      <c r="P64" s="23"/>
      <c r="Q64" s="8"/>
      <c r="R64" s="5">
        <v>929</v>
      </c>
      <c r="S64" s="23">
        <f t="shared" si="24"/>
        <v>0.01629252893721501</v>
      </c>
      <c r="T64" s="37"/>
      <c r="U64" s="5">
        <v>70</v>
      </c>
      <c r="V64" s="23">
        <f t="shared" si="25"/>
        <v>0.001227639424763241</v>
      </c>
      <c r="W64" s="14"/>
      <c r="X64" s="14"/>
      <c r="Y64" s="14"/>
      <c r="Z64" s="37"/>
      <c r="AA64" s="37"/>
      <c r="AB64" s="37"/>
      <c r="AC64" s="5"/>
      <c r="AD64" s="37"/>
      <c r="AE64" s="30">
        <f t="shared" si="26"/>
        <v>57020</v>
      </c>
      <c r="AF64" s="8"/>
      <c r="AG64" s="84">
        <f t="shared" si="27"/>
        <v>0.7741182220532732</v>
      </c>
      <c r="AH64" s="5">
        <v>73658</v>
      </c>
    </row>
    <row r="65" spans="1:34" ht="11.25">
      <c r="A65" s="22" t="s">
        <v>64</v>
      </c>
      <c r="B65" s="8"/>
      <c r="C65" s="5">
        <v>2022</v>
      </c>
      <c r="D65" s="23">
        <f t="shared" si="20"/>
        <v>0.045719712386379056</v>
      </c>
      <c r="E65" s="8"/>
      <c r="F65" s="4">
        <v>26524</v>
      </c>
      <c r="G65" s="96">
        <f t="shared" si="21"/>
        <v>0.599737710848822</v>
      </c>
      <c r="H65" s="14"/>
      <c r="I65" s="5">
        <v>12696</v>
      </c>
      <c r="J65" s="23">
        <f t="shared" si="22"/>
        <v>0.2870709537376204</v>
      </c>
      <c r="K65" s="8"/>
      <c r="L65" s="5">
        <v>943</v>
      </c>
      <c r="M65" s="23">
        <f t="shared" si="23"/>
        <v>0.021322299100076877</v>
      </c>
      <c r="N65" s="23"/>
      <c r="O65" s="8"/>
      <c r="P65" s="23"/>
      <c r="Q65" s="8"/>
      <c r="R65" s="5">
        <v>1977</v>
      </c>
      <c r="S65" s="23">
        <f t="shared" si="24"/>
        <v>0.04470221136887804</v>
      </c>
      <c r="T65" s="37"/>
      <c r="U65" s="5">
        <v>64</v>
      </c>
      <c r="V65" s="23">
        <f t="shared" si="25"/>
        <v>0.0014471125582236693</v>
      </c>
      <c r="W65" s="14"/>
      <c r="X65" s="14"/>
      <c r="Y65" s="14"/>
      <c r="Z65" s="37"/>
      <c r="AA65" s="37"/>
      <c r="AB65" s="37"/>
      <c r="AC65" s="5"/>
      <c r="AD65" s="37"/>
      <c r="AE65" s="30">
        <f t="shared" si="26"/>
        <v>44226</v>
      </c>
      <c r="AF65" s="8"/>
      <c r="AG65" s="84">
        <f t="shared" si="27"/>
        <v>0.6385042950985346</v>
      </c>
      <c r="AH65" s="5">
        <v>69265</v>
      </c>
    </row>
    <row r="66" spans="1:34" ht="11.25">
      <c r="A66" s="22" t="s">
        <v>61</v>
      </c>
      <c r="B66" s="8"/>
      <c r="C66" s="5">
        <v>1432</v>
      </c>
      <c r="D66" s="23">
        <f t="shared" si="20"/>
        <v>0.03284705018809065</v>
      </c>
      <c r="E66" s="8"/>
      <c r="F66" s="4">
        <v>25520</v>
      </c>
      <c r="G66" s="96">
        <f t="shared" si="21"/>
        <v>0.5853748050279842</v>
      </c>
      <c r="H66" s="14"/>
      <c r="I66" s="5">
        <v>13722</v>
      </c>
      <c r="J66" s="23">
        <f t="shared" si="22"/>
        <v>0.31475364712358933</v>
      </c>
      <c r="K66" s="8"/>
      <c r="L66" s="5"/>
      <c r="M66" s="23"/>
      <c r="N66" s="23"/>
      <c r="O66" s="8"/>
      <c r="P66" s="23"/>
      <c r="Q66" s="8"/>
      <c r="R66" s="5">
        <v>2820</v>
      </c>
      <c r="S66" s="23">
        <f t="shared" si="24"/>
        <v>0.06468483347096064</v>
      </c>
      <c r="T66" s="37"/>
      <c r="U66" s="5">
        <v>102</v>
      </c>
      <c r="V66" s="23">
        <f t="shared" si="25"/>
        <v>0.002339664189375172</v>
      </c>
      <c r="W66" s="14"/>
      <c r="X66" s="14"/>
      <c r="Y66" s="14"/>
      <c r="Z66" s="37"/>
      <c r="AA66" s="37"/>
      <c r="AB66" s="37"/>
      <c r="AC66" s="5"/>
      <c r="AD66" s="37"/>
      <c r="AE66" s="30">
        <f t="shared" si="26"/>
        <v>43596</v>
      </c>
      <c r="AF66" s="8"/>
      <c r="AG66" s="84">
        <f t="shared" si="27"/>
        <v>0.6293451899757477</v>
      </c>
      <c r="AH66" s="5">
        <f>AH55</f>
        <v>69272</v>
      </c>
    </row>
    <row r="67" spans="1:34" ht="11.25">
      <c r="A67" s="22" t="s">
        <v>65</v>
      </c>
      <c r="B67" s="8"/>
      <c r="C67" s="5">
        <v>2042</v>
      </c>
      <c r="D67" s="23">
        <f t="shared" si="20"/>
        <v>0.04101472271878201</v>
      </c>
      <c r="E67" s="8"/>
      <c r="F67" s="4">
        <v>22807</v>
      </c>
      <c r="G67" s="96">
        <f t="shared" si="21"/>
        <v>0.4580914696607548</v>
      </c>
      <c r="H67" s="14"/>
      <c r="I67" s="5">
        <v>21485</v>
      </c>
      <c r="J67" s="23">
        <f t="shared" si="22"/>
        <v>0.4315383533854219</v>
      </c>
      <c r="K67" s="8"/>
      <c r="L67" s="5"/>
      <c r="M67" s="54"/>
      <c r="N67" s="23"/>
      <c r="O67" s="8"/>
      <c r="P67" s="23"/>
      <c r="Q67" s="8"/>
      <c r="R67" s="5">
        <v>3453</v>
      </c>
      <c r="S67" s="23">
        <f t="shared" si="24"/>
        <v>0.06935545423504128</v>
      </c>
      <c r="T67" s="37"/>
      <c r="U67" s="5"/>
      <c r="V67" s="23"/>
      <c r="W67" s="14"/>
      <c r="X67" s="14"/>
      <c r="Y67" s="14"/>
      <c r="Z67" s="37"/>
      <c r="AA67" s="37"/>
      <c r="AB67" s="37"/>
      <c r="AC67" s="5"/>
      <c r="AD67" s="37"/>
      <c r="AE67" s="30">
        <f t="shared" si="26"/>
        <v>49787</v>
      </c>
      <c r="AF67" s="8"/>
      <c r="AG67" s="84">
        <f t="shared" si="27"/>
        <v>0.7007516045490373</v>
      </c>
      <c r="AH67" s="5">
        <v>71048</v>
      </c>
    </row>
    <row r="68" spans="1:34" ht="11.25">
      <c r="A68" s="1" t="s">
        <v>36</v>
      </c>
      <c r="B68" s="65"/>
      <c r="C68" s="73">
        <f>SUM(C61:C67)</f>
        <v>28778</v>
      </c>
      <c r="D68" s="68">
        <f t="shared" si="20"/>
        <v>0.10119700677975638</v>
      </c>
      <c r="E68" s="68"/>
      <c r="F68" s="73">
        <f>SUM(F61:F67)</f>
        <v>158888</v>
      </c>
      <c r="G68" s="68">
        <f t="shared" si="21"/>
        <v>0.5587250682195404</v>
      </c>
      <c r="H68" s="65"/>
      <c r="I68" s="73">
        <f>SUM(I61:I67)</f>
        <v>76729</v>
      </c>
      <c r="J68" s="68">
        <f t="shared" si="22"/>
        <v>0.26981531493515626</v>
      </c>
      <c r="K68" s="69"/>
      <c r="L68" s="73">
        <f>SUM(L61:L67)</f>
        <v>6351</v>
      </c>
      <c r="M68" s="68">
        <f t="shared" si="23"/>
        <v>0.022333108279179677</v>
      </c>
      <c r="N68" s="65">
        <f>SUM(N62:N67)</f>
        <v>0</v>
      </c>
      <c r="O68" s="70">
        <f>N68/P68</f>
        <v>0</v>
      </c>
      <c r="P68" s="1">
        <f>B68+D68+F68+H68+J68+L68+N68</f>
        <v>165239.37101232173</v>
      </c>
      <c r="Q68" s="65"/>
      <c r="R68" s="73">
        <f>SUM(R61:R67)</f>
        <v>12884</v>
      </c>
      <c r="S68" s="68">
        <f t="shared" si="24"/>
        <v>0.04530621430781782</v>
      </c>
      <c r="T68" s="77"/>
      <c r="U68" s="73">
        <f>SUM(U61:U67)</f>
        <v>746</v>
      </c>
      <c r="V68" s="68">
        <f t="shared" si="25"/>
        <v>0.002623287478549526</v>
      </c>
      <c r="W68" s="69"/>
      <c r="X68" s="69"/>
      <c r="Y68" s="69"/>
      <c r="Z68" s="77"/>
      <c r="AA68" s="77"/>
      <c r="AB68" s="77"/>
      <c r="AC68" s="1"/>
      <c r="AD68" s="77"/>
      <c r="AE68" s="73">
        <f>SUM(AE61:AE67)</f>
        <v>284376</v>
      </c>
      <c r="AF68" s="81"/>
      <c r="AG68" s="86">
        <f t="shared" si="27"/>
        <v>0.6562316111568789</v>
      </c>
      <c r="AH68" s="73">
        <f>SUM(AH61:AH67)</f>
        <v>433347</v>
      </c>
    </row>
    <row r="69" spans="1:34" ht="11.25">
      <c r="A69" s="1" t="s">
        <v>73</v>
      </c>
      <c r="B69" s="77"/>
      <c r="C69" s="73"/>
      <c r="D69" s="1"/>
      <c r="E69" s="69"/>
      <c r="F69" s="1"/>
      <c r="G69" s="89"/>
      <c r="H69" s="77"/>
      <c r="I69" s="89"/>
      <c r="J69" s="1"/>
      <c r="K69" s="69"/>
      <c r="L69" s="1"/>
      <c r="M69" s="89"/>
      <c r="N69" s="77"/>
      <c r="O69" s="87"/>
      <c r="P69" s="77"/>
      <c r="Q69" s="77"/>
      <c r="R69" s="1"/>
      <c r="S69" s="1"/>
      <c r="T69" s="77"/>
      <c r="U69" s="1"/>
      <c r="V69" s="1"/>
      <c r="W69" s="77"/>
      <c r="X69" s="77"/>
      <c r="Y69" s="77"/>
      <c r="Z69" s="77"/>
      <c r="AA69" s="77"/>
      <c r="AB69" s="77"/>
      <c r="AC69" s="77"/>
      <c r="AD69" s="1"/>
      <c r="AE69" s="1"/>
      <c r="AF69" s="77"/>
      <c r="AG69" s="1"/>
      <c r="AH69" s="88">
        <f>AH68-AH73</f>
        <v>406102</v>
      </c>
    </row>
    <row r="70" spans="1:34" ht="11.25">
      <c r="A70" s="6" t="s">
        <v>66</v>
      </c>
      <c r="B70" s="38"/>
      <c r="C70" s="79">
        <v>1</v>
      </c>
      <c r="D70" s="80"/>
      <c r="E70" s="26"/>
      <c r="F70" s="38">
        <v>5</v>
      </c>
      <c r="G70" s="26"/>
      <c r="H70" s="38"/>
      <c r="I70" s="16"/>
      <c r="J70" s="80"/>
      <c r="K70" s="25"/>
      <c r="L70" s="38"/>
      <c r="M70" s="26"/>
      <c r="N70" s="38"/>
      <c r="O70" s="60"/>
      <c r="P70" s="6"/>
      <c r="Q70" s="38"/>
      <c r="R70" s="81"/>
      <c r="S70" s="80"/>
      <c r="T70" s="29"/>
      <c r="U70" s="81"/>
      <c r="V70" s="80"/>
      <c r="W70" s="29"/>
      <c r="X70" s="29"/>
      <c r="Y70" s="29"/>
      <c r="Z70" s="29"/>
      <c r="AA70" s="29"/>
      <c r="AB70" s="29"/>
      <c r="AC70" s="29"/>
      <c r="AD70" s="29"/>
      <c r="AE70" s="6"/>
      <c r="AF70" s="38"/>
      <c r="AG70" s="29"/>
      <c r="AH70" s="6"/>
    </row>
    <row r="72" spans="1:34" ht="11.25">
      <c r="A72" s="47" t="s">
        <v>71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10">
        <f>AH67-AH73</f>
        <v>43803</v>
      </c>
    </row>
    <row r="73" spans="1:34" ht="11.25">
      <c r="A73" s="38" t="s">
        <v>72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2">
        <v>27245</v>
      </c>
    </row>
    <row r="75" spans="1:2" ht="11.25">
      <c r="A75" s="2" t="s">
        <v>70</v>
      </c>
      <c r="B75" s="46"/>
    </row>
    <row r="76" spans="1:26" ht="11.25">
      <c r="A76" s="2" t="s">
        <v>67</v>
      </c>
      <c r="B76" s="46"/>
      <c r="C76" s="2">
        <v>164</v>
      </c>
      <c r="F76" s="2">
        <v>956</v>
      </c>
      <c r="I76" s="2">
        <v>476</v>
      </c>
      <c r="Z76" s="2">
        <v>933</v>
      </c>
    </row>
    <row r="77" spans="1:12" ht="11.25">
      <c r="A77" s="2" t="s">
        <v>68</v>
      </c>
      <c r="B77" s="46"/>
      <c r="C77" s="2">
        <v>332</v>
      </c>
      <c r="F77" s="2">
        <v>1189</v>
      </c>
      <c r="I77" s="2">
        <v>1813</v>
      </c>
      <c r="L77" s="2">
        <v>255</v>
      </c>
    </row>
    <row r="78" spans="1:12" ht="11.25">
      <c r="A78" s="2" t="s">
        <v>69</v>
      </c>
      <c r="B78" s="46"/>
      <c r="C78" s="2">
        <v>1741</v>
      </c>
      <c r="F78" s="2">
        <v>963</v>
      </c>
      <c r="I78" s="2">
        <v>840</v>
      </c>
      <c r="L78" s="2">
        <v>204</v>
      </c>
    </row>
  </sheetData>
  <mergeCells count="32">
    <mergeCell ref="N49:P49"/>
    <mergeCell ref="N60:P60"/>
    <mergeCell ref="T3:V3"/>
    <mergeCell ref="B60:D60"/>
    <mergeCell ref="E60:G60"/>
    <mergeCell ref="H60:J60"/>
    <mergeCell ref="K60:M60"/>
    <mergeCell ref="AC60:AD60"/>
    <mergeCell ref="Q49:S49"/>
    <mergeCell ref="T49:V49"/>
    <mergeCell ref="Z49:AB49"/>
    <mergeCell ref="AC49:AD49"/>
    <mergeCell ref="Q60:S60"/>
    <mergeCell ref="T60:V60"/>
    <mergeCell ref="Z60:AB60"/>
    <mergeCell ref="W49:Y49"/>
    <mergeCell ref="W60:Y60"/>
    <mergeCell ref="A1:S1"/>
    <mergeCell ref="B3:D3"/>
    <mergeCell ref="E3:G3"/>
    <mergeCell ref="H3:J3"/>
    <mergeCell ref="K3:M3"/>
    <mergeCell ref="B49:D49"/>
    <mergeCell ref="AI3:AK3"/>
    <mergeCell ref="AC3:AD3"/>
    <mergeCell ref="Z3:AB3"/>
    <mergeCell ref="N3:P3"/>
    <mergeCell ref="Q3:S3"/>
    <mergeCell ref="E49:G49"/>
    <mergeCell ref="H49:J49"/>
    <mergeCell ref="K49:M49"/>
    <mergeCell ref="W3:Y3"/>
  </mergeCells>
  <printOptions/>
  <pageMargins left="0.1968503937007874" right="0.1968503937007874" top="0.5905511811023623" bottom="0.5905511811023623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2nd May 2019</dc:title>
  <dc:subject/>
  <dc:creator>J.G.Harston</dc:creator>
  <cp:keywords/>
  <dc:description/>
  <cp:lastModifiedBy>Jonathan Harston</cp:lastModifiedBy>
  <cp:lastPrinted>2015-06-03T12:04:39Z</cp:lastPrinted>
  <dcterms:created xsi:type="dcterms:W3CDTF">2004-05-11T12:04:11Z</dcterms:created>
  <dcterms:modified xsi:type="dcterms:W3CDTF">2019-05-07T13:00:09Z</dcterms:modified>
  <cp:category/>
  <cp:version/>
  <cp:contentType/>
  <cp:contentStatus/>
</cp:coreProperties>
</file>